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codeName="ThisWorkbook" defaultThemeVersion="124226"/>
  <mc:AlternateContent xmlns:mc="http://schemas.openxmlformats.org/markup-compatibility/2006">
    <mc:Choice Requires="x15">
      <x15ac:absPath xmlns:x15ac="http://schemas.microsoft.com/office/spreadsheetml/2010/11/ac" url="C:\Users\Burton Family\Desktop\"/>
    </mc:Choice>
  </mc:AlternateContent>
  <xr:revisionPtr revIDLastSave="0" documentId="13_ncr:1_{34761961-095B-406F-93A7-5EBA6E7CB5D3}" xr6:coauthVersionLast="28" xr6:coauthVersionMax="28" xr10:uidLastSave="{00000000-0000-0000-0000-000000000000}"/>
  <bookViews>
    <workbookView xWindow="315" yWindow="60" windowWidth="12855" windowHeight="12705" tabRatio="594" xr2:uid="{00000000-000D-0000-FFFF-FFFF00000000}"/>
  </bookViews>
  <sheets>
    <sheet name="Calculator" sheetId="1" r:id="rId1"/>
    <sheet name="Income Limits" sheetId="2" state="hidden" r:id="rId2"/>
  </sheets>
  <definedNames>
    <definedName name="\C">Calculator!#REF!</definedName>
    <definedName name="\D">Calculator!#REF!</definedName>
    <definedName name="\I">Calculator!#REF!</definedName>
    <definedName name="\N">Calculator!#REF!</definedName>
    <definedName name="\S">Calculator!#REF!</definedName>
    <definedName name="\T">Calculator!#REF!</definedName>
    <definedName name="_CC11">Calculator!#REF!</definedName>
    <definedName name="ACPMSA">Calculator!#REF!</definedName>
    <definedName name="ALLENPMSA">Calculator!#REF!</definedName>
    <definedName name="ATLANTIC">Calculator!#REF!</definedName>
    <definedName name="BERGEN">Calculator!#REF!</definedName>
    <definedName name="BPPMSA">Calculator!#REF!</definedName>
    <definedName name="BURLINGTON">Calculator!#REF!</definedName>
    <definedName name="CAMDEN">Calculator!#REF!</definedName>
    <definedName name="CAPE_MAY">Calculator!#REF!</definedName>
    <definedName name="COAH">Calculator!#REF!</definedName>
    <definedName name="CUMBERLAND">Calculator!#REF!</definedName>
    <definedName name="ESSEX">Calculator!#REF!</definedName>
    <definedName name="FINANCIAL">Calculator!$A$4:$H$110</definedName>
    <definedName name="FIVE">Calculator!#REF!</definedName>
    <definedName name="FOUR">Calculator!#REF!</definedName>
    <definedName name="FOUR1HALF">Calculator!#REF!</definedName>
    <definedName name="GLOUCESTER">Calculator!#REF!</definedName>
    <definedName name="HUDSON">Calculator!#REF!</definedName>
    <definedName name="HUNTERDON">Calculator!#REF!</definedName>
    <definedName name="INC_LIMITS">Calculator!#REF!</definedName>
    <definedName name="JCPMSA">Calculator!#REF!</definedName>
    <definedName name="MACROS">Calculator!#REF!</definedName>
    <definedName name="MERCER">Calculator!#REF!</definedName>
    <definedName name="MIDDLESEX">Calculator!#REF!</definedName>
    <definedName name="MONMOUTH">Calculator!#REF!</definedName>
    <definedName name="MOPMSA">Calculator!#REF!</definedName>
    <definedName name="MORRIS">Calculator!#REF!</definedName>
    <definedName name="MSHPMSA">Calculator!#REF!</definedName>
    <definedName name="NPMSA">Calculator!#REF!</definedName>
    <definedName name="OCEAN">Calculator!#REF!</definedName>
    <definedName name="ONE">Calculator!#REF!</definedName>
    <definedName name="PASSAIC">Calculator!#REF!</definedName>
    <definedName name="PAYDOWN">Calculator!$R$4:$R$145</definedName>
    <definedName name="PPMSA">Calculator!#REF!</definedName>
    <definedName name="Print_Area_MI" localSheetId="0">Calculator!$A$4:$R$122</definedName>
    <definedName name="SIX">Calculator!#REF!</definedName>
    <definedName name="SUSSEX">Calculator!#REF!</definedName>
    <definedName name="THREE">Calculator!#REF!</definedName>
    <definedName name="THREE1HALF">Calculator!#REF!</definedName>
    <definedName name="TPMSA">Calculator!#REF!</definedName>
    <definedName name="TWO">Calculator!#REF!</definedName>
    <definedName name="UNION">Calculator!#REF!</definedName>
    <definedName name="VPMSA">Calculator!#REF!</definedName>
    <definedName name="WARREN">Calculator!#REF!</definedName>
    <definedName name="WPMSA">Calculator!#REF!</definedName>
    <definedName name="ZERO">Calculator!#REF!</definedName>
  </definedNames>
  <calcPr calcId="171027" iterate="1" iterateCount="1000" iterateDelta="0.1"/>
</workbook>
</file>

<file path=xl/calcChain.xml><?xml version="1.0" encoding="utf-8"?>
<calcChain xmlns="http://schemas.openxmlformats.org/spreadsheetml/2006/main">
  <c r="H126" i="1" l="1"/>
  <c r="H130" i="1" s="1"/>
  <c r="F126" i="1"/>
  <c r="G126" i="1"/>
  <c r="G132" i="1" s="1"/>
  <c r="E126" i="1"/>
  <c r="D83" i="1"/>
  <c r="D84" i="1" s="1"/>
  <c r="D74" i="1"/>
  <c r="D75" i="1" s="1"/>
  <c r="H83" i="1"/>
  <c r="H84" i="1" s="1"/>
  <c r="F83" i="1"/>
  <c r="F84" i="1" s="1"/>
  <c r="H85" i="1"/>
  <c r="F85" i="1"/>
  <c r="D85" i="1"/>
  <c r="H76" i="1"/>
  <c r="F76" i="1"/>
  <c r="D76" i="1"/>
  <c r="H74" i="1"/>
  <c r="H75" i="1" s="1"/>
  <c r="F74" i="1"/>
  <c r="F75" i="1" s="1"/>
  <c r="B142" i="1"/>
  <c r="H142" i="1" s="1"/>
  <c r="B119" i="1" s="1"/>
  <c r="B140" i="1"/>
  <c r="H140" i="1" s="1"/>
  <c r="B118" i="1" s="1"/>
  <c r="E65" i="1"/>
  <c r="C66" i="1" s="1"/>
  <c r="A119" i="1"/>
  <c r="A110" i="1"/>
  <c r="A101" i="1"/>
  <c r="A118" i="1"/>
  <c r="A109" i="1"/>
  <c r="A100" i="1"/>
  <c r="F39" i="1"/>
  <c r="C126" i="1"/>
  <c r="C130" i="1" s="1"/>
  <c r="B139" i="1"/>
  <c r="D126" i="1"/>
  <c r="D130" i="1" s="1"/>
  <c r="J12" i="2"/>
  <c r="I12" i="2"/>
  <c r="H12" i="2"/>
  <c r="G12" i="2"/>
  <c r="J11" i="2"/>
  <c r="I11" i="2"/>
  <c r="H11" i="2"/>
  <c r="G11" i="2"/>
  <c r="J10" i="2"/>
  <c r="I10" i="2"/>
  <c r="H10" i="2"/>
  <c r="G10" i="2"/>
  <c r="J9" i="2"/>
  <c r="I9" i="2"/>
  <c r="H9" i="2"/>
  <c r="G9" i="2"/>
  <c r="J8" i="2"/>
  <c r="I8" i="2"/>
  <c r="H8" i="2"/>
  <c r="G8" i="2"/>
  <c r="J7" i="2"/>
  <c r="I7" i="2"/>
  <c r="H7" i="2"/>
  <c r="G7" i="2"/>
  <c r="E12" i="2"/>
  <c r="D12" i="2"/>
  <c r="C12" i="2"/>
  <c r="E11" i="2"/>
  <c r="D11" i="2"/>
  <c r="C11" i="2"/>
  <c r="E10" i="2"/>
  <c r="D10" i="2"/>
  <c r="C10" i="2"/>
  <c r="E9" i="2"/>
  <c r="D9" i="2"/>
  <c r="C9" i="2"/>
  <c r="E8" i="2"/>
  <c r="D8" i="2"/>
  <c r="C8" i="2"/>
  <c r="C7" i="2"/>
  <c r="D7" i="2"/>
  <c r="E7" i="2"/>
  <c r="J126" i="1"/>
  <c r="I126" i="1"/>
  <c r="I132" i="1" s="1"/>
  <c r="C19" i="1"/>
  <c r="A123" i="1"/>
  <c r="B144" i="1"/>
  <c r="H144" i="1" s="1"/>
  <c r="B143" i="1"/>
  <c r="H143" i="1" s="1"/>
  <c r="C43" i="1"/>
  <c r="D40" i="1"/>
  <c r="D39" i="1"/>
  <c r="D41" i="1"/>
  <c r="D37" i="1"/>
  <c r="D36" i="1"/>
  <c r="D34" i="1"/>
  <c r="D33" i="1"/>
  <c r="C35" i="1"/>
  <c r="H132" i="1"/>
  <c r="C132" i="1"/>
  <c r="H131" i="1"/>
  <c r="H100" i="1"/>
  <c r="D78" i="1" s="1"/>
  <c r="D77" i="1" s="1"/>
  <c r="H109" i="1"/>
  <c r="F78" i="1" s="1"/>
  <c r="F77" i="1" s="1"/>
  <c r="H118" i="1"/>
  <c r="H78" i="1" s="1"/>
  <c r="H77" i="1" s="1"/>
  <c r="H101" i="1"/>
  <c r="D87" i="1" s="1"/>
  <c r="D86" i="1" s="1"/>
  <c r="H110" i="1"/>
  <c r="F87" i="1" s="1"/>
  <c r="F86" i="1" s="1"/>
  <c r="H119" i="1"/>
  <c r="H87" i="1" s="1"/>
  <c r="H86" i="1" s="1"/>
  <c r="D43" i="1" l="1"/>
  <c r="I140" i="1"/>
  <c r="C131" i="1"/>
  <c r="C143" i="1"/>
  <c r="G143" i="1"/>
  <c r="I144" i="1"/>
  <c r="E140" i="1"/>
  <c r="B100" i="1" s="1"/>
  <c r="C100" i="1" s="1"/>
  <c r="I142" i="1"/>
  <c r="I143" i="1"/>
  <c r="D143" i="1"/>
  <c r="G144" i="1"/>
  <c r="D132" i="1"/>
  <c r="J144" i="1"/>
  <c r="C139" i="1"/>
  <c r="G140" i="1"/>
  <c r="I130" i="1"/>
  <c r="D131" i="1"/>
  <c r="D140" i="1"/>
  <c r="C140" i="1"/>
  <c r="F143" i="1"/>
  <c r="I131" i="1"/>
  <c r="D144" i="1"/>
  <c r="J140" i="1"/>
  <c r="D142" i="1"/>
  <c r="G142" i="1"/>
  <c r="G130" i="1"/>
  <c r="G131" i="1"/>
  <c r="C142" i="1"/>
  <c r="C144" i="1"/>
  <c r="F139" i="1"/>
  <c r="F140" i="1"/>
  <c r="B109" i="1" s="1"/>
  <c r="C109" i="1" s="1"/>
  <c r="E118" i="1"/>
  <c r="F118" i="1"/>
  <c r="F119" i="1"/>
  <c r="E119" i="1"/>
  <c r="E109" i="1"/>
  <c r="F109" i="1"/>
  <c r="E143" i="1"/>
  <c r="J142" i="1"/>
  <c r="F80" i="1"/>
  <c r="F55" i="1" s="1"/>
  <c r="D80" i="1"/>
  <c r="E55" i="1" s="1"/>
  <c r="J130" i="1"/>
  <c r="J143" i="1"/>
  <c r="J132" i="1"/>
  <c r="E131" i="1"/>
  <c r="J131" i="1"/>
  <c r="H80" i="1"/>
  <c r="G55" i="1" s="1"/>
  <c r="H89" i="1"/>
  <c r="G56" i="1" s="1"/>
  <c r="E101" i="1"/>
  <c r="F101" i="1"/>
  <c r="C119" i="1"/>
  <c r="D119" i="1"/>
  <c r="E110" i="1"/>
  <c r="F110" i="1"/>
  <c r="F100" i="1"/>
  <c r="E100" i="1"/>
  <c r="D118" i="1"/>
  <c r="C118" i="1"/>
  <c r="F89" i="1"/>
  <c r="F56" i="1" s="1"/>
  <c r="D89" i="1"/>
  <c r="E56" i="1" s="1"/>
  <c r="E142" i="1"/>
  <c r="B101" i="1" s="1"/>
  <c r="F131" i="1"/>
  <c r="E144" i="1"/>
  <c r="F144" i="1"/>
  <c r="E132" i="1"/>
  <c r="H139" i="1"/>
  <c r="D139" i="1"/>
  <c r="I139" i="1"/>
  <c r="E130" i="1"/>
  <c r="J139" i="1"/>
  <c r="F132" i="1"/>
  <c r="F142" i="1"/>
  <c r="G139" i="1"/>
  <c r="F130" i="1"/>
  <c r="E139" i="1"/>
  <c r="D100" i="1" l="1"/>
  <c r="G100" i="1" s="1"/>
  <c r="B110" i="1"/>
  <c r="C110" i="1" s="1"/>
  <c r="D109" i="1"/>
  <c r="G109" i="1" s="1"/>
  <c r="G118" i="1"/>
  <c r="G119" i="1"/>
  <c r="D101" i="1"/>
  <c r="C101" i="1"/>
  <c r="D110" i="1" l="1"/>
  <c r="G110" i="1" s="1"/>
  <c r="G101" i="1"/>
  <c r="D57" i="1"/>
  <c r="D58" i="1"/>
</calcChain>
</file>

<file path=xl/sharedStrings.xml><?xml version="1.0" encoding="utf-8"?>
<sst xmlns="http://schemas.openxmlformats.org/spreadsheetml/2006/main" count="175" uniqueCount="135">
  <si>
    <t>DATE:</t>
  </si>
  <si>
    <t xml:space="preserve"> </t>
  </si>
  <si>
    <t>MUNICIPALITY:</t>
  </si>
  <si>
    <t xml:space="preserve">     PREPARED BY:</t>
  </si>
  <si>
    <t xml:space="preserve">           FILE NAME:</t>
  </si>
  <si>
    <t>TOTAL UNITS</t>
  </si>
  <si>
    <t>PERCENT SETASIDE</t>
  </si>
  <si>
    <t>NUMBER OF LOW</t>
  </si>
  <si>
    <t>NUMBER OF MOD</t>
  </si>
  <si>
    <t>No. OF 1 BEDROOMS</t>
  </si>
  <si>
    <t>No. OF 2 BEDROOMS</t>
  </si>
  <si>
    <t>No. OF 3 BEDROOMS</t>
  </si>
  <si>
    <t>CATEGORY</t>
  </si>
  <si>
    <t>2</t>
  </si>
  <si>
    <t>3</t>
  </si>
  <si>
    <t>4</t>
  </si>
  <si>
    <t>5</t>
  </si>
  <si>
    <t>6</t>
  </si>
  <si>
    <t>MODERATE</t>
  </si>
  <si>
    <t>PMI</t>
  </si>
  <si>
    <t>LOW</t>
  </si>
  <si>
    <t>PROPERTY TAX RATE</t>
  </si>
  <si>
    <t>EQUALIZATION RATIO</t>
  </si>
  <si>
    <t>TIER 1</t>
  </si>
  <si>
    <t>TIER 2</t>
  </si>
  <si>
    <t/>
  </si>
  <si>
    <t>TIER 3</t>
  </si>
  <si>
    <t>INCOME LIMITS FOR QUALIFYING HOUSEHOLDS</t>
  </si>
  <si>
    <t>1</t>
  </si>
  <si>
    <t>7</t>
  </si>
  <si>
    <t>TIER 4</t>
  </si>
  <si>
    <t>TOTAL</t>
  </si>
  <si>
    <t>CONDO</t>
  </si>
  <si>
    <t>MORTGAGE</t>
  </si>
  <si>
    <t>MAXIMUM</t>
  </si>
  <si>
    <t>DUES</t>
  </si>
  <si>
    <t>% USED</t>
  </si>
  <si>
    <t>FAMILY SIZE :</t>
  </si>
  <si>
    <t>COAH REGION:</t>
  </si>
  <si>
    <t>MEDIAN INCOME:</t>
  </si>
  <si>
    <t>MEDIAN INCOME SOURCE:</t>
  </si>
  <si>
    <t>DOWN PAYMENT</t>
  </si>
  <si>
    <t>PRIVATE MORT INS (PMI)</t>
  </si>
  <si>
    <t>PRINCIPAL</t>
  </si>
  <si>
    <t>PROPERTY</t>
  </si>
  <si>
    <t>INSURANCE</t>
  </si>
  <si>
    <t>TAX</t>
  </si>
  <si>
    <t>&amp; INTEREST</t>
  </si>
  <si>
    <t>COUNCIL ON AFFORDABLE HOUSING (COAH)</t>
  </si>
  <si>
    <t>NEW JERSEY DEPARTMENT OF COMMUNITY AFFAIRS</t>
  </si>
  <si>
    <t>AFFORDABLE HOUSING PRICING CALCULATOR</t>
  </si>
  <si>
    <t>(Monthly)</t>
  </si>
  <si>
    <t>PROPERTY INSURANCE</t>
  </si>
  <si>
    <t>NEW JERSEY COAH INCOME LIMITS</t>
  </si>
  <si>
    <t>MEDIAN INCOME BY FAMILY SIZE</t>
  </si>
  <si>
    <t>Region</t>
  </si>
  <si>
    <t>1 PERSON</t>
  </si>
  <si>
    <t>2 PERSON</t>
  </si>
  <si>
    <t>3 PERSON</t>
  </si>
  <si>
    <t>4 PERSON</t>
  </si>
  <si>
    <t>5 PERSON</t>
  </si>
  <si>
    <t>6 PERSON</t>
  </si>
  <si>
    <t>7 PERSON</t>
  </si>
  <si>
    <t>8 PERSON</t>
  </si>
  <si>
    <t>MORTGAGE TERM</t>
  </si>
  <si>
    <t>Annual Rate Per $1,000 of Mortgage Amount</t>
  </si>
  <si>
    <t>TIER 5</t>
  </si>
  <si>
    <t>PROJECT DATA</t>
  </si>
  <si>
    <t>Bergen, Hudson, Passaic, Sussex</t>
  </si>
  <si>
    <t>Hunterdon, Middlesex, Somerset</t>
  </si>
  <si>
    <t>Mercer, Monmouth, Ocean</t>
  </si>
  <si>
    <t>Burlington, Camden, Gloucester</t>
  </si>
  <si>
    <t>Essex, Morris, Union, Warren</t>
  </si>
  <si>
    <t>No. OF 4 BEDROOMS</t>
  </si>
  <si>
    <t>AFFORDABLE UNITS</t>
  </si>
  <si>
    <t>Atlantic, Cape May, Cumberland, Salem</t>
  </si>
  <si>
    <t>(Rate per $100 of assessed value)</t>
  </si>
  <si>
    <t>VERY LOW</t>
  </si>
  <si>
    <t xml:space="preserve">LOW  </t>
  </si>
  <si>
    <t xml:space="preserve">MOD  </t>
  </si>
  <si>
    <t>AFFORDABLE UNIT PRICING STRATEGY</t>
  </si>
  <si>
    <t>(Usually a number between 50.00 and 150.00)</t>
  </si>
  <si>
    <t>2 BEDROOM</t>
  </si>
  <si>
    <t>4 BEDROOM</t>
  </si>
  <si>
    <t>3 BEDROOM</t>
  </si>
  <si>
    <t>(Maximum permitted)</t>
  </si>
  <si>
    <t>ANNUAL MORTGAGE RATE</t>
  </si>
  <si>
    <t>Years (0 Points)</t>
  </si>
  <si>
    <t xml:space="preserve"> # Of Units</t>
  </si>
  <si>
    <t>BY BEDROOM SIZE AND CATEGORY</t>
  </si>
  <si>
    <t>MARKET TO AFFORDABLE PROGRAM UNIT COST AND PRICE CALCULATIONS</t>
  </si>
  <si>
    <t>SHOWING MAXIMUM SALE PRICES AND PROJECTED COST</t>
  </si>
  <si>
    <t xml:space="preserve">Low-Income Unit Subsidy </t>
  </si>
  <si>
    <t xml:space="preserve">Moderate-Income Unit Subsidy </t>
  </si>
  <si>
    <t>Market-Rate Price Availability</t>
  </si>
  <si>
    <t>Low-Income Units</t>
  </si>
  <si>
    <t>LOW/MOD</t>
  </si>
  <si>
    <t>% OF RMI</t>
  </si>
  <si>
    <t xml:space="preserve">Low-Income units priced at </t>
  </si>
  <si>
    <t>Moderate-Income units priced at</t>
  </si>
  <si>
    <t>of Median Income</t>
  </si>
  <si>
    <t>CALCULATION OF MAXIMUM SALES PRICES AND MUNICIPAL EXPENSES</t>
  </si>
  <si>
    <t>Moderate-Income Units</t>
  </si>
  <si>
    <t>Affordable Unit Sale Price</t>
  </si>
  <si>
    <t xml:space="preserve">Affordable Unit Sale Price </t>
  </si>
  <si>
    <t>Estimated Cost of Code Repairs</t>
  </si>
  <si>
    <t>(If Applicable)</t>
  </si>
  <si>
    <t>Net Cost of Unit</t>
  </si>
  <si>
    <t>Proposed</t>
  </si>
  <si>
    <r>
      <t xml:space="preserve">Closing Costs </t>
    </r>
    <r>
      <rPr>
        <sz val="13"/>
        <rFont val="Arial"/>
        <family val="2"/>
      </rPr>
      <t>(both acquisition and sale)</t>
    </r>
  </si>
  <si>
    <r>
      <t xml:space="preserve">Code Repair Costs </t>
    </r>
    <r>
      <rPr>
        <sz val="13"/>
        <rFont val="Arial"/>
        <family val="2"/>
      </rPr>
      <t>(if aplicable)</t>
    </r>
  </si>
  <si>
    <t>2 BR Units</t>
  </si>
  <si>
    <t>3 BR Units</t>
  </si>
  <si>
    <t>4 BR Units</t>
  </si>
  <si>
    <t>Low-Income Unit Subsidy Needed</t>
  </si>
  <si>
    <t>Moderate-Income Unit Subsidy Needed</t>
  </si>
  <si>
    <t xml:space="preserve">Affordability Average = </t>
  </si>
  <si>
    <t>Market-Rate Acquisition Cost</t>
  </si>
  <si>
    <t>MTA PROGRAM INFORMATION</t>
  </si>
  <si>
    <t>Monthly Association Dues</t>
  </si>
  <si>
    <t>LOW / MOD</t>
  </si>
  <si>
    <t>COSTS</t>
  </si>
  <si>
    <t>GENERAL MUNICIPAL INFORMATION &amp; ASSUMPTIONS</t>
  </si>
  <si>
    <t>BREAKDOWN OF TOTAL MONTHLY HOUSING EXPENSE</t>
  </si>
  <si>
    <r>
      <t xml:space="preserve">2 BEDROOM UNITS </t>
    </r>
    <r>
      <rPr>
        <sz val="12"/>
        <rFont val="Arial"/>
        <family val="2"/>
      </rPr>
      <t xml:space="preserve"> (3 PERSON HOUSEHOLD)</t>
    </r>
  </si>
  <si>
    <r>
      <t xml:space="preserve">3 BEDROOM UNITS  </t>
    </r>
    <r>
      <rPr>
        <sz val="12"/>
        <rFont val="Arial"/>
        <family val="2"/>
      </rPr>
      <t>(4.5 PERSON HOUSEHOLD)</t>
    </r>
  </si>
  <si>
    <r>
      <t xml:space="preserve">4 BEDROOM UNITS  </t>
    </r>
    <r>
      <rPr>
        <sz val="12"/>
        <rFont val="Arial"/>
        <family val="2"/>
      </rPr>
      <t>(6 PERSON HOUSEHOLD)</t>
    </r>
  </si>
  <si>
    <t>The details broken down above are not to be interpreted as mandatory.  These figures are produced only as an aid in configuring a price structure that complies with the Council on Affordable Housing requirements at N.J.A.C. 5:94-7.2 and UHAC requirements at N.J.A.C. 5:80-26.1 et seq.</t>
  </si>
  <si>
    <t>2017 COAH Regional Income Limits
(Updated by AHPNJ)</t>
  </si>
  <si>
    <t>Updated December 5, 2017 by Affordable Housing Professionals of New Jersey (AHPNJ)</t>
  </si>
  <si>
    <t>This document is a tool to assist with the pricing calculation.
Please consult UHAC, Fair Housing Settlement Agreement, and municipal requirements
as there may be additional requirements affecting the pricing calculation.</t>
  </si>
  <si>
    <t>CURRENT AS OF APRIL 2014</t>
  </si>
  <si>
    <t>FreddieMac 30-Year Fixed-Rate Mortgage rate (formerly Federal Reserve H15). Enter rate from most recent year and month</t>
  </si>
  <si>
    <r>
      <rPr>
        <b/>
        <sz val="12"/>
        <rFont val="Arial"/>
        <family val="2"/>
      </rPr>
      <t>Disclaimer:</t>
    </r>
    <r>
      <rPr>
        <sz val="12"/>
        <rFont val="Arial"/>
        <family val="2"/>
      </rPr>
      <t xml:space="preserve"> These materials are for educational, non-commercial, discussion purposes only, and should not be relied on for business, legal, or financial decisions.  Any use of these materials and the computations made in these materials for business, legal and financial advice must be tailored to the specific circumstances of each case, nothing provided herein should be used as a substitute for the advice of competent professionals.  AHPNJ makes no claim, promise, guarantee or representation as to the suitability, reliability, appropriateness or accuracy of the information contained in these materials. </t>
    </r>
  </si>
  <si>
    <t>2017 Income Limits ESTIMATED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</si>
</sst>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7" formatCode="&quot;$&quot;#,##0.00_);\(&quot;$&quot;#,##0.00\)"/>
    <numFmt numFmtId="164" formatCode="0.0%"/>
    <numFmt numFmtId="165" formatCode="&quot;$&quot;#,##0"/>
  </numFmts>
  <fonts count="33" x14ac:knownFonts="1">
    <font>
      <sz val="12"/>
      <name val="Arial"/>
    </font>
    <font>
      <sz val="12"/>
      <name val="Arial"/>
      <family val="2"/>
    </font>
    <font>
      <u/>
      <sz val="10.45"/>
      <color indexed="12"/>
      <name val="Arial"/>
    </font>
    <font>
      <sz val="13"/>
      <name val="Arial"/>
      <family val="2"/>
    </font>
    <font>
      <sz val="10"/>
      <name val="Arial"/>
      <family val="2"/>
    </font>
    <font>
      <b/>
      <sz val="10"/>
      <name val="Arial"/>
      <family val="2"/>
    </font>
    <font>
      <sz val="12"/>
      <name val="Arial"/>
    </font>
    <font>
      <sz val="12"/>
      <name val="Arial"/>
      <family val="2"/>
    </font>
    <font>
      <sz val="12"/>
      <color rgb="FFFF0000"/>
      <name val="Arial"/>
      <family val="2"/>
    </font>
    <font>
      <b/>
      <sz val="18"/>
      <color indexed="8"/>
      <name val="Arial"/>
      <family val="2"/>
    </font>
    <font>
      <sz val="14"/>
      <color indexed="12"/>
      <name val="Arial"/>
      <family val="2"/>
    </font>
    <font>
      <sz val="12"/>
      <name val="Arial"/>
    </font>
    <font>
      <b/>
      <i/>
      <sz val="16"/>
      <color indexed="8"/>
      <name val="Arial"/>
      <family val="2"/>
    </font>
    <font>
      <sz val="14"/>
      <name val="Arial"/>
      <family val="2"/>
    </font>
    <font>
      <b/>
      <sz val="16"/>
      <name val="Arial"/>
      <family val="2"/>
    </font>
    <font>
      <sz val="10"/>
      <name val="Times New Roman"/>
      <family val="1"/>
    </font>
    <font>
      <b/>
      <u/>
      <sz val="16"/>
      <name val="Arial"/>
      <family val="2"/>
    </font>
    <font>
      <b/>
      <sz val="14"/>
      <name val="Arial"/>
      <family val="2"/>
    </font>
    <font>
      <sz val="14"/>
      <color indexed="8"/>
      <name val="Arial"/>
      <family val="2"/>
    </font>
    <font>
      <sz val="14"/>
      <color indexed="10"/>
      <name val="Arial"/>
      <family val="2"/>
    </font>
    <font>
      <b/>
      <u/>
      <sz val="14"/>
      <color indexed="12"/>
      <name val="Arial"/>
      <family val="2"/>
    </font>
    <font>
      <u/>
      <sz val="12"/>
      <color indexed="12"/>
      <name val="Arial"/>
      <family val="2"/>
    </font>
    <font>
      <b/>
      <u/>
      <sz val="14"/>
      <name val="Arial"/>
      <family val="2"/>
    </font>
    <font>
      <b/>
      <sz val="16"/>
      <color indexed="10"/>
      <name val="Arial"/>
      <family val="2"/>
    </font>
    <font>
      <b/>
      <sz val="14"/>
      <color indexed="10"/>
      <name val="Arial"/>
      <family val="2"/>
    </font>
    <font>
      <b/>
      <sz val="14"/>
      <color indexed="8"/>
      <name val="Arial"/>
      <family val="2"/>
    </font>
    <font>
      <sz val="14"/>
      <name val="Arial"/>
    </font>
    <font>
      <b/>
      <sz val="12"/>
      <name val="Arial"/>
      <family val="2"/>
    </font>
    <font>
      <b/>
      <sz val="14"/>
      <color indexed="17"/>
      <name val="Arial"/>
      <family val="2"/>
    </font>
    <font>
      <b/>
      <sz val="16"/>
      <color indexed="8"/>
      <name val="Arial"/>
      <family val="2"/>
    </font>
    <font>
      <sz val="12"/>
      <name val="Arial"/>
      <family val="2"/>
    </font>
    <font>
      <sz val="13"/>
      <name val="Arial"/>
      <family val="2"/>
    </font>
    <font>
      <i/>
      <sz val="16"/>
      <name val="Arial"/>
      <family val="2"/>
    </font>
  </fonts>
  <fills count="4">
    <fill>
      <patternFill patternType="none"/>
    </fill>
    <fill>
      <patternFill patternType="gray125"/>
    </fill>
    <fill>
      <patternFill patternType="solid">
        <fgColor indexed="13"/>
        <bgColor indexed="64"/>
      </patternFill>
    </fill>
    <fill>
      <patternFill patternType="solid">
        <fgColor indexed="9"/>
        <bgColor indexed="64"/>
      </patternFill>
    </fill>
  </fills>
  <borders count="3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8"/>
      </left>
      <right style="thin">
        <color indexed="22"/>
      </right>
      <top style="thin">
        <color indexed="8"/>
      </top>
      <bottom style="thin">
        <color indexed="8"/>
      </bottom>
      <diagonal/>
    </border>
    <border>
      <left style="thin">
        <color indexed="22"/>
      </left>
      <right/>
      <top style="thin">
        <color indexed="22"/>
      </top>
      <bottom style="thin">
        <color indexed="22"/>
      </bottom>
      <diagonal/>
    </border>
    <border>
      <left style="thin">
        <color indexed="22"/>
      </left>
      <right/>
      <top style="thin">
        <color indexed="22"/>
      </top>
      <bottom/>
      <diagonal/>
    </border>
    <border>
      <left style="double">
        <color indexed="8"/>
      </left>
      <right style="thin">
        <color indexed="64"/>
      </right>
      <top style="thin">
        <color indexed="64"/>
      </top>
      <bottom style="thin">
        <color indexed="64"/>
      </bottom>
      <diagonal/>
    </border>
    <border>
      <left style="double">
        <color indexed="8"/>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style="thin">
        <color indexed="22"/>
      </bottom>
      <diagonal/>
    </border>
    <border>
      <left/>
      <right style="thin">
        <color indexed="22"/>
      </right>
      <top/>
      <bottom style="thin">
        <color indexed="22"/>
      </bottom>
      <diagonal/>
    </border>
    <border>
      <left style="thin">
        <color indexed="22"/>
      </left>
      <right/>
      <top/>
      <bottom/>
      <diagonal/>
    </border>
    <border>
      <left/>
      <right style="thin">
        <color indexed="22"/>
      </right>
      <top/>
      <bottom/>
      <diagonal/>
    </border>
    <border>
      <left/>
      <right/>
      <top style="thin">
        <color indexed="22"/>
      </top>
      <bottom/>
      <diagonal/>
    </border>
    <border>
      <left/>
      <right style="thin">
        <color indexed="22"/>
      </right>
      <top style="thin">
        <color indexed="22"/>
      </top>
      <bottom/>
      <diagonal/>
    </border>
    <border>
      <left/>
      <right/>
      <top/>
      <bottom style="thin">
        <color indexed="22"/>
      </bottom>
      <diagonal/>
    </border>
    <border>
      <left style="thin">
        <color indexed="22"/>
      </left>
      <right/>
      <top style="thin">
        <color indexed="22"/>
      </top>
      <bottom style="thin">
        <color indexed="8"/>
      </bottom>
      <diagonal/>
    </border>
    <border>
      <left/>
      <right/>
      <top style="thin">
        <color indexed="22"/>
      </top>
      <bottom style="thin">
        <color indexed="8"/>
      </bottom>
      <diagonal/>
    </border>
    <border>
      <left/>
      <right style="thin">
        <color indexed="22"/>
      </right>
      <top style="thin">
        <color indexed="22"/>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22"/>
      </left>
      <right/>
      <top/>
      <bottom style="thin">
        <color indexed="22"/>
      </bottom>
      <diagonal/>
    </border>
    <border>
      <left style="thin">
        <color indexed="22"/>
      </left>
      <right/>
      <top style="thin">
        <color indexed="8"/>
      </top>
      <bottom style="thin">
        <color indexed="8"/>
      </bottom>
      <diagonal/>
    </border>
    <border>
      <left style="thin">
        <color indexed="22"/>
      </left>
      <right style="thin">
        <color indexed="22"/>
      </right>
      <top style="thin">
        <color indexed="64"/>
      </top>
      <bottom/>
      <diagonal/>
    </border>
    <border>
      <left style="thin">
        <color indexed="64"/>
      </left>
      <right/>
      <top/>
      <bottom style="thin">
        <color indexed="22"/>
      </bottom>
      <diagonal/>
    </border>
    <border>
      <left/>
      <right style="thin">
        <color indexed="64"/>
      </right>
      <top/>
      <bottom style="thin">
        <color indexed="22"/>
      </bottom>
      <diagonal/>
    </border>
    <border>
      <left style="thin">
        <color indexed="64"/>
      </left>
      <right/>
      <top style="thin">
        <color indexed="22"/>
      </top>
      <bottom/>
      <diagonal/>
    </border>
    <border>
      <left/>
      <right style="thin">
        <color indexed="64"/>
      </right>
      <top style="thin">
        <color indexed="22"/>
      </top>
      <bottom/>
      <diagonal/>
    </border>
    <border>
      <left/>
      <right style="thin">
        <color indexed="64"/>
      </right>
      <top style="thin">
        <color indexed="22"/>
      </top>
      <bottom style="thin">
        <color indexed="22"/>
      </bottom>
      <diagonal/>
    </border>
    <border>
      <left/>
      <right style="thin">
        <color indexed="64"/>
      </right>
      <top/>
      <bottom/>
      <diagonal/>
    </border>
    <border>
      <left style="double">
        <color indexed="8"/>
      </left>
      <right/>
      <top style="thin">
        <color indexed="22"/>
      </top>
      <bottom style="thin">
        <color indexed="22"/>
      </bottom>
      <diagonal/>
    </border>
    <border>
      <left style="thin">
        <color indexed="64"/>
      </left>
      <right/>
      <top style="thin">
        <color indexed="22"/>
      </top>
      <bottom style="thin">
        <color indexed="22"/>
      </bottom>
      <diagonal/>
    </border>
  </borders>
  <cellStyleXfs count="2">
    <xf numFmtId="0" fontId="0" fillId="0" borderId="0"/>
    <xf numFmtId="0" fontId="2" fillId="0" borderId="0" applyNumberFormat="0" applyFill="0" applyBorder="0" applyAlignment="0" applyProtection="0">
      <alignment vertical="top"/>
      <protection locked="0"/>
    </xf>
  </cellStyleXfs>
  <cellXfs count="267">
    <xf numFmtId="0" fontId="0" fillId="0" borderId="0" xfId="0"/>
    <xf numFmtId="0" fontId="4" fillId="0" borderId="0" xfId="0" applyFont="1" applyBorder="1" applyAlignment="1" applyProtection="1">
      <protection hidden="1"/>
    </xf>
    <xf numFmtId="0" fontId="5" fillId="0" borderId="0" xfId="0" applyFont="1" applyBorder="1" applyAlignment="1" applyProtection="1">
      <alignment horizontal="center"/>
      <protection hidden="1"/>
    </xf>
    <xf numFmtId="0" fontId="6" fillId="0" borderId="0" xfId="0" applyFont="1"/>
    <xf numFmtId="0" fontId="4" fillId="0" borderId="0" xfId="0" applyFont="1" applyBorder="1" applyProtection="1">
      <protection hidden="1"/>
    </xf>
    <xf numFmtId="0" fontId="6" fillId="0" borderId="0" xfId="0" applyFont="1" applyBorder="1"/>
    <xf numFmtId="49" fontId="5" fillId="0" borderId="0" xfId="0" applyNumberFormat="1" applyFont="1" applyBorder="1" applyAlignment="1" applyProtection="1">
      <protection hidden="1"/>
    </xf>
    <xf numFmtId="0" fontId="5" fillId="0" borderId="0" xfId="0" applyFont="1" applyBorder="1" applyProtection="1">
      <protection hidden="1"/>
    </xf>
    <xf numFmtId="49" fontId="4" fillId="0" borderId="0" xfId="0" applyNumberFormat="1" applyFont="1" applyBorder="1" applyAlignment="1" applyProtection="1">
      <protection hidden="1"/>
    </xf>
    <xf numFmtId="49" fontId="5" fillId="0" borderId="0" xfId="0" applyNumberFormat="1" applyFont="1" applyBorder="1" applyAlignment="1" applyProtection="1">
      <alignment horizontal="left"/>
      <protection hidden="1"/>
    </xf>
    <xf numFmtId="6" fontId="7" fillId="0" borderId="0" xfId="0" applyNumberFormat="1" applyFont="1" applyBorder="1" applyAlignment="1">
      <alignment horizontal="center" vertical="center"/>
    </xf>
    <xf numFmtId="165" fontId="8" fillId="0" borderId="0" xfId="0" applyNumberFormat="1" applyFont="1" applyFill="1" applyBorder="1"/>
    <xf numFmtId="0" fontId="10" fillId="0" borderId="1" xfId="0" applyFont="1" applyBorder="1" applyProtection="1">
      <protection hidden="1"/>
    </xf>
    <xf numFmtId="0" fontId="11" fillId="0" borderId="5" xfId="0" applyFont="1" applyBorder="1" applyProtection="1">
      <protection hidden="1"/>
    </xf>
    <xf numFmtId="0" fontId="11" fillId="0" borderId="3" xfId="0" applyFont="1" applyBorder="1" applyProtection="1">
      <protection hidden="1"/>
    </xf>
    <xf numFmtId="0" fontId="11" fillId="0" borderId="4" xfId="0" applyFont="1" applyBorder="1" applyProtection="1">
      <protection hidden="1"/>
    </xf>
    <xf numFmtId="0" fontId="11" fillId="0" borderId="2" xfId="0" applyFont="1" applyBorder="1" applyProtection="1">
      <protection hidden="1"/>
    </xf>
    <xf numFmtId="0" fontId="11" fillId="0" borderId="1" xfId="0" applyFont="1" applyBorder="1" applyProtection="1">
      <protection hidden="1"/>
    </xf>
    <xf numFmtId="0" fontId="13" fillId="0" borderId="1" xfId="0" applyFont="1" applyBorder="1" applyProtection="1">
      <protection hidden="1"/>
    </xf>
    <xf numFmtId="6" fontId="15" fillId="0" borderId="0" xfId="0" applyNumberFormat="1" applyFont="1" applyBorder="1" applyAlignment="1" applyProtection="1">
      <alignment horizontal="center" vertical="center"/>
      <protection hidden="1"/>
    </xf>
    <xf numFmtId="49" fontId="13" fillId="0" borderId="1" xfId="0" applyNumberFormat="1" applyFont="1" applyBorder="1" applyProtection="1">
      <protection hidden="1"/>
    </xf>
    <xf numFmtId="0" fontId="13" fillId="0" borderId="1" xfId="0" applyFont="1" applyBorder="1" applyAlignment="1" applyProtection="1">
      <alignment horizontal="right"/>
      <protection hidden="1"/>
    </xf>
    <xf numFmtId="0" fontId="13" fillId="0" borderId="1" xfId="0" applyFont="1" applyFill="1" applyBorder="1" applyAlignment="1" applyProtection="1">
      <alignment horizontal="center"/>
      <protection hidden="1"/>
    </xf>
    <xf numFmtId="0" fontId="13" fillId="0" borderId="1" xfId="0" applyFont="1" applyFill="1" applyBorder="1" applyProtection="1">
      <protection hidden="1"/>
    </xf>
    <xf numFmtId="0" fontId="17" fillId="0" borderId="1" xfId="0" applyFont="1" applyBorder="1" applyAlignment="1" applyProtection="1">
      <alignment horizontal="right"/>
      <protection hidden="1"/>
    </xf>
    <xf numFmtId="49" fontId="13" fillId="2" borderId="1" xfId="0" applyNumberFormat="1" applyFont="1" applyFill="1" applyBorder="1" applyProtection="1">
      <protection locked="0" hidden="1"/>
    </xf>
    <xf numFmtId="49" fontId="13" fillId="0" borderId="1" xfId="0" applyNumberFormat="1" applyFont="1" applyFill="1" applyBorder="1" applyAlignment="1" applyProtection="1">
      <alignment horizontal="center"/>
      <protection hidden="1"/>
    </xf>
    <xf numFmtId="0" fontId="19" fillId="0" borderId="1" xfId="0" applyFont="1" applyBorder="1" applyProtection="1">
      <protection hidden="1"/>
    </xf>
    <xf numFmtId="10" fontId="13" fillId="2" borderId="1" xfId="0" applyNumberFormat="1" applyFont="1" applyFill="1" applyBorder="1" applyProtection="1">
      <protection locked="0"/>
    </xf>
    <xf numFmtId="7" fontId="13" fillId="2" borderId="1" xfId="0" applyNumberFormat="1" applyFont="1" applyFill="1" applyBorder="1" applyProtection="1">
      <protection locked="0"/>
    </xf>
    <xf numFmtId="5" fontId="13" fillId="2" borderId="1" xfId="0" applyNumberFormat="1" applyFont="1" applyFill="1" applyBorder="1" applyProtection="1">
      <protection locked="0"/>
    </xf>
    <xf numFmtId="0" fontId="13" fillId="3" borderId="1" xfId="0" applyFont="1" applyFill="1" applyBorder="1" applyProtection="1">
      <protection hidden="1"/>
    </xf>
    <xf numFmtId="49" fontId="13" fillId="0" borderId="1" xfId="0" applyNumberFormat="1" applyFont="1" applyBorder="1" applyAlignment="1" applyProtection="1">
      <alignment horizontal="left"/>
      <protection hidden="1"/>
    </xf>
    <xf numFmtId="9" fontId="13" fillId="3" borderId="1" xfId="0" applyNumberFormat="1" applyFont="1" applyFill="1" applyBorder="1" applyProtection="1">
      <protection hidden="1"/>
    </xf>
    <xf numFmtId="7" fontId="13" fillId="3" borderId="1" xfId="0" applyNumberFormat="1" applyFont="1" applyFill="1" applyBorder="1" applyProtection="1">
      <protection hidden="1"/>
    </xf>
    <xf numFmtId="0" fontId="11" fillId="0" borderId="9" xfId="0" applyFont="1" applyBorder="1" applyProtection="1">
      <protection hidden="1"/>
    </xf>
    <xf numFmtId="0" fontId="22" fillId="0" borderId="1" xfId="0" applyFont="1" applyBorder="1" applyAlignment="1" applyProtection="1">
      <alignment horizontal="center"/>
      <protection hidden="1"/>
    </xf>
    <xf numFmtId="0" fontId="13" fillId="0" borderId="9" xfId="0" applyFont="1" applyBorder="1" applyProtection="1">
      <protection hidden="1"/>
    </xf>
    <xf numFmtId="0" fontId="11" fillId="0" borderId="11" xfId="0" applyFont="1" applyBorder="1" applyProtection="1">
      <protection hidden="1"/>
    </xf>
    <xf numFmtId="0" fontId="13" fillId="2" borderId="1" xfId="0" applyFont="1" applyFill="1" applyBorder="1" applyProtection="1">
      <protection locked="0" hidden="1"/>
    </xf>
    <xf numFmtId="0" fontId="19" fillId="0" borderId="9" xfId="0" applyFont="1" applyBorder="1" applyProtection="1">
      <protection hidden="1"/>
    </xf>
    <xf numFmtId="0" fontId="11" fillId="0" borderId="12" xfId="0" applyFont="1" applyBorder="1" applyProtection="1">
      <protection hidden="1"/>
    </xf>
    <xf numFmtId="5" fontId="17" fillId="0" borderId="1" xfId="0" applyNumberFormat="1" applyFont="1" applyBorder="1" applyAlignment="1" applyProtection="1">
      <alignment horizontal="center"/>
      <protection hidden="1"/>
    </xf>
    <xf numFmtId="5" fontId="17" fillId="0" borderId="12" xfId="0" applyNumberFormat="1" applyFont="1" applyBorder="1" applyAlignment="1" applyProtection="1">
      <alignment horizontal="right"/>
      <protection hidden="1"/>
    </xf>
    <xf numFmtId="5" fontId="17" fillId="0" borderId="1" xfId="0" applyNumberFormat="1" applyFont="1" applyBorder="1" applyProtection="1">
      <protection hidden="1"/>
    </xf>
    <xf numFmtId="164" fontId="13" fillId="0" borderId="1" xfId="0" applyNumberFormat="1" applyFont="1" applyFill="1" applyBorder="1" applyProtection="1">
      <protection hidden="1"/>
    </xf>
    <xf numFmtId="5" fontId="17" fillId="0" borderId="12" xfId="0" applyNumberFormat="1" applyFont="1" applyBorder="1" applyProtection="1">
      <protection hidden="1"/>
    </xf>
    <xf numFmtId="0" fontId="17" fillId="0" borderId="1" xfId="0" applyFont="1" applyBorder="1" applyProtection="1">
      <protection hidden="1"/>
    </xf>
    <xf numFmtId="0" fontId="13" fillId="0" borderId="12" xfId="0" applyFont="1" applyBorder="1" applyProtection="1">
      <protection hidden="1"/>
    </xf>
    <xf numFmtId="0" fontId="13" fillId="0" borderId="9" xfId="0" quotePrefix="1" applyFont="1" applyBorder="1" applyAlignment="1" applyProtection="1">
      <alignment horizontal="center"/>
      <protection hidden="1"/>
    </xf>
    <xf numFmtId="0" fontId="11" fillId="0" borderId="15" xfId="0" applyFont="1" applyBorder="1"/>
    <xf numFmtId="0" fontId="13" fillId="2" borderId="6" xfId="0" applyFont="1" applyFill="1" applyBorder="1" applyProtection="1">
      <protection locked="0" hidden="1"/>
    </xf>
    <xf numFmtId="0" fontId="13" fillId="0" borderId="10" xfId="0" quotePrefix="1" applyFont="1" applyBorder="1" applyAlignment="1" applyProtection="1">
      <alignment horizontal="center"/>
      <protection hidden="1"/>
    </xf>
    <xf numFmtId="0" fontId="23" fillId="0" borderId="1" xfId="0" applyFont="1" applyBorder="1" applyAlignment="1" applyProtection="1">
      <alignment horizontal="center"/>
      <protection hidden="1"/>
    </xf>
    <xf numFmtId="0" fontId="13" fillId="2" borderId="8" xfId="0" applyFont="1" applyFill="1" applyBorder="1" applyProtection="1">
      <protection locked="0" hidden="1"/>
    </xf>
    <xf numFmtId="0" fontId="23" fillId="0" borderId="14" xfId="0" applyFont="1" applyBorder="1" applyAlignment="1" applyProtection="1">
      <alignment horizontal="center"/>
      <protection hidden="1"/>
    </xf>
    <xf numFmtId="0" fontId="23" fillId="0" borderId="13" xfId="0" applyFont="1" applyBorder="1" applyAlignment="1" applyProtection="1">
      <alignment horizontal="center"/>
      <protection hidden="1"/>
    </xf>
    <xf numFmtId="0" fontId="23" fillId="0" borderId="14" xfId="0" applyFont="1" applyBorder="1" applyAlignment="1" applyProtection="1">
      <alignment horizontal="center" wrapText="1"/>
      <protection hidden="1"/>
    </xf>
    <xf numFmtId="0" fontId="23" fillId="0" borderId="13" xfId="0" applyFont="1" applyBorder="1" applyAlignment="1" applyProtection="1">
      <alignment horizontal="center" wrapText="1"/>
      <protection hidden="1"/>
    </xf>
    <xf numFmtId="0" fontId="17" fillId="0" borderId="7" xfId="0" applyFont="1" applyBorder="1" applyProtection="1">
      <protection hidden="1"/>
    </xf>
    <xf numFmtId="164" fontId="17" fillId="0" borderId="1" xfId="0" applyNumberFormat="1" applyFont="1" applyBorder="1" applyAlignment="1" applyProtection="1">
      <protection hidden="1"/>
    </xf>
    <xf numFmtId="0" fontId="16" fillId="0" borderId="9" xfId="0" applyFont="1" applyBorder="1" applyAlignment="1" applyProtection="1">
      <alignment horizontal="center"/>
      <protection hidden="1"/>
    </xf>
    <xf numFmtId="0" fontId="16" fillId="0" borderId="14" xfId="0" applyFont="1" applyBorder="1" applyAlignment="1" applyProtection="1">
      <alignment horizontal="center"/>
      <protection hidden="1"/>
    </xf>
    <xf numFmtId="0" fontId="16" fillId="0" borderId="13" xfId="0" applyFont="1" applyBorder="1" applyAlignment="1" applyProtection="1">
      <alignment horizontal="center"/>
      <protection hidden="1"/>
    </xf>
    <xf numFmtId="0" fontId="16" fillId="0" borderId="0" xfId="0" applyFont="1" applyBorder="1" applyAlignment="1" applyProtection="1">
      <alignment horizontal="center"/>
      <protection hidden="1"/>
    </xf>
    <xf numFmtId="0" fontId="22" fillId="0" borderId="13" xfId="0" applyFont="1" applyBorder="1" applyAlignment="1" applyProtection="1">
      <alignment horizontal="center" vertical="center"/>
      <protection hidden="1"/>
    </xf>
    <xf numFmtId="0" fontId="22" fillId="0" borderId="13" xfId="0" applyFont="1" applyBorder="1" applyAlignment="1" applyProtection="1">
      <alignment horizontal="center" wrapText="1"/>
      <protection hidden="1"/>
    </xf>
    <xf numFmtId="165" fontId="13" fillId="2" borderId="1" xfId="0" applyNumberFormat="1" applyFont="1" applyFill="1" applyBorder="1" applyProtection="1">
      <protection locked="0"/>
    </xf>
    <xf numFmtId="165" fontId="13" fillId="0" borderId="1" xfId="0" applyNumberFormat="1" applyFont="1" applyBorder="1" applyProtection="1">
      <protection hidden="1"/>
    </xf>
    <xf numFmtId="0" fontId="22" fillId="0" borderId="13" xfId="0" quotePrefix="1" applyFont="1" applyBorder="1" applyAlignment="1" applyProtection="1">
      <alignment horizontal="center"/>
      <protection hidden="1"/>
    </xf>
    <xf numFmtId="0" fontId="13" fillId="0" borderId="1" xfId="0" quotePrefix="1" applyFont="1" applyBorder="1" applyProtection="1">
      <protection hidden="1"/>
    </xf>
    <xf numFmtId="0" fontId="13" fillId="0" borderId="0" xfId="0" applyFont="1" applyBorder="1" applyProtection="1">
      <protection hidden="1"/>
    </xf>
    <xf numFmtId="0" fontId="11" fillId="0" borderId="2" xfId="0" applyFont="1" applyBorder="1" applyAlignment="1" applyProtection="1">
      <alignment horizontal="left"/>
      <protection hidden="1"/>
    </xf>
    <xf numFmtId="0" fontId="24" fillId="0" borderId="13" xfId="0" applyFont="1" applyBorder="1" applyAlignment="1" applyProtection="1">
      <protection hidden="1"/>
    </xf>
    <xf numFmtId="0" fontId="16" fillId="0" borderId="9" xfId="0" applyFont="1" applyBorder="1" applyAlignment="1" applyProtection="1">
      <alignment horizontal="left"/>
      <protection hidden="1"/>
    </xf>
    <xf numFmtId="0" fontId="16" fillId="0" borderId="14" xfId="0" applyFont="1" applyBorder="1" applyAlignment="1" applyProtection="1">
      <alignment horizontal="left"/>
      <protection hidden="1"/>
    </xf>
    <xf numFmtId="0" fontId="25" fillId="0" borderId="14" xfId="0" applyFont="1" applyBorder="1" applyAlignment="1" applyProtection="1">
      <alignment horizontal="center"/>
      <protection hidden="1"/>
    </xf>
    <xf numFmtId="0" fontId="25" fillId="0" borderId="9" xfId="0" applyFont="1" applyBorder="1" applyAlignment="1" applyProtection="1">
      <alignment horizontal="center"/>
      <protection hidden="1"/>
    </xf>
    <xf numFmtId="0" fontId="25" fillId="0" borderId="13" xfId="0" applyFont="1" applyBorder="1" applyAlignment="1" applyProtection="1">
      <alignment horizontal="center"/>
      <protection hidden="1"/>
    </xf>
    <xf numFmtId="164" fontId="13" fillId="2" borderId="1" xfId="0" applyNumberFormat="1" applyFont="1" applyFill="1" applyBorder="1" applyAlignment="1" applyProtection="1">
      <alignment horizontal="center"/>
      <protection locked="0" hidden="1"/>
    </xf>
    <xf numFmtId="164" fontId="26" fillId="0" borderId="2" xfId="0" applyNumberFormat="1" applyFont="1" applyBorder="1" applyAlignment="1" applyProtection="1">
      <alignment horizontal="center"/>
      <protection hidden="1"/>
    </xf>
    <xf numFmtId="164" fontId="23" fillId="0" borderId="20" xfId="0" applyNumberFormat="1" applyFont="1" applyBorder="1" applyAlignment="1" applyProtection="1">
      <alignment horizontal="center"/>
      <protection hidden="1"/>
    </xf>
    <xf numFmtId="0" fontId="13" fillId="0" borderId="14" xfId="0" applyFont="1" applyBorder="1" applyProtection="1">
      <protection hidden="1"/>
    </xf>
    <xf numFmtId="0" fontId="13" fillId="0" borderId="13" xfId="0" applyFont="1" applyBorder="1" applyProtection="1">
      <protection hidden="1"/>
    </xf>
    <xf numFmtId="0" fontId="27" fillId="0" borderId="2" xfId="0" applyFont="1" applyBorder="1" applyAlignment="1" applyProtection="1">
      <alignment horizontal="center"/>
      <protection hidden="1"/>
    </xf>
    <xf numFmtId="0" fontId="17" fillId="0" borderId="1" xfId="0" applyFont="1" applyBorder="1" applyAlignment="1" applyProtection="1">
      <protection hidden="1"/>
    </xf>
    <xf numFmtId="0" fontId="27" fillId="0" borderId="2" xfId="0" applyFont="1" applyBorder="1" applyProtection="1">
      <protection hidden="1"/>
    </xf>
    <xf numFmtId="164" fontId="13" fillId="0" borderId="1" xfId="0" applyNumberFormat="1" applyFont="1" applyBorder="1" applyProtection="1">
      <protection hidden="1"/>
    </xf>
    <xf numFmtId="0" fontId="13" fillId="0" borderId="1" xfId="0" quotePrefix="1" applyFont="1" applyBorder="1" applyAlignment="1" applyProtection="1">
      <alignment horizontal="center"/>
      <protection hidden="1"/>
    </xf>
    <xf numFmtId="0" fontId="17" fillId="0" borderId="1" xfId="0" quotePrefix="1" applyFont="1" applyBorder="1" applyAlignment="1" applyProtection="1">
      <alignment horizontal="center"/>
      <protection hidden="1"/>
    </xf>
    <xf numFmtId="5" fontId="28" fillId="0" borderId="1" xfId="0" applyNumberFormat="1" applyFont="1" applyBorder="1" applyAlignment="1" applyProtection="1">
      <alignment horizontal="center"/>
      <protection hidden="1"/>
    </xf>
    <xf numFmtId="164" fontId="11" fillId="0" borderId="2" xfId="0" applyNumberFormat="1" applyFont="1" applyBorder="1" applyProtection="1">
      <protection hidden="1"/>
    </xf>
    <xf numFmtId="0" fontId="13" fillId="0" borderId="1" xfId="0" applyFont="1" applyBorder="1" applyAlignment="1" applyProtection="1">
      <alignment horizontal="center"/>
      <protection hidden="1"/>
    </xf>
    <xf numFmtId="165" fontId="28" fillId="0" borderId="1" xfId="0" applyNumberFormat="1" applyFont="1" applyBorder="1" applyAlignment="1" applyProtection="1">
      <alignment horizontal="center"/>
      <protection hidden="1"/>
    </xf>
    <xf numFmtId="5" fontId="24" fillId="0" borderId="1" xfId="0" applyNumberFormat="1" applyFont="1" applyBorder="1" applyAlignment="1" applyProtection="1">
      <alignment horizontal="center"/>
      <protection hidden="1"/>
    </xf>
    <xf numFmtId="5" fontId="11" fillId="0" borderId="4" xfId="0" applyNumberFormat="1" applyFont="1" applyBorder="1" applyProtection="1">
      <protection hidden="1"/>
    </xf>
    <xf numFmtId="5" fontId="11" fillId="0" borderId="2" xfId="0" applyNumberFormat="1" applyFont="1" applyBorder="1" applyProtection="1">
      <protection hidden="1"/>
    </xf>
    <xf numFmtId="0" fontId="13" fillId="0" borderId="0" xfId="0" applyFont="1" applyBorder="1" applyAlignment="1" applyProtection="1">
      <alignment horizontal="center"/>
      <protection hidden="1"/>
    </xf>
    <xf numFmtId="165" fontId="28" fillId="0" borderId="0" xfId="0" applyNumberFormat="1" applyFont="1" applyBorder="1" applyAlignment="1" applyProtection="1">
      <alignment horizontal="center"/>
      <protection hidden="1"/>
    </xf>
    <xf numFmtId="5" fontId="28" fillId="0" borderId="0" xfId="0" applyNumberFormat="1" applyFont="1" applyBorder="1" applyAlignment="1" applyProtection="1">
      <alignment horizontal="center"/>
      <protection hidden="1"/>
    </xf>
    <xf numFmtId="5" fontId="13" fillId="0" borderId="1" xfId="0" applyNumberFormat="1" applyFont="1" applyBorder="1" applyProtection="1">
      <protection hidden="1"/>
    </xf>
    <xf numFmtId="165" fontId="29" fillId="0" borderId="0" xfId="0" applyNumberFormat="1" applyFont="1" applyBorder="1" applyAlignment="1" applyProtection="1">
      <alignment horizontal="center"/>
      <protection hidden="1"/>
    </xf>
    <xf numFmtId="0" fontId="13" fillId="0" borderId="0" xfId="0" applyFont="1" applyBorder="1" applyAlignment="1" applyProtection="1">
      <alignment horizontal="left"/>
      <protection hidden="1"/>
    </xf>
    <xf numFmtId="0" fontId="17" fillId="0" borderId="9" xfId="0" applyFont="1" applyBorder="1" applyAlignment="1" applyProtection="1">
      <alignment horizontal="right"/>
      <protection hidden="1"/>
    </xf>
    <xf numFmtId="0" fontId="17" fillId="0" borderId="13" xfId="0" applyFont="1" applyBorder="1" applyAlignment="1" applyProtection="1">
      <alignment horizontal="right"/>
      <protection hidden="1"/>
    </xf>
    <xf numFmtId="0" fontId="17" fillId="0" borderId="14" xfId="0" applyFont="1" applyBorder="1" applyAlignment="1" applyProtection="1">
      <alignment horizontal="right"/>
      <protection hidden="1"/>
    </xf>
    <xf numFmtId="5" fontId="28" fillId="0" borderId="13" xfId="0" applyNumberFormat="1" applyFont="1" applyBorder="1" applyAlignment="1" applyProtection="1">
      <alignment horizontal="center"/>
      <protection hidden="1"/>
    </xf>
    <xf numFmtId="0" fontId="17" fillId="0" borderId="9" xfId="0" applyFont="1" applyBorder="1" applyAlignment="1" applyProtection="1">
      <alignment horizontal="left"/>
      <protection hidden="1"/>
    </xf>
    <xf numFmtId="0" fontId="17" fillId="0" borderId="14" xfId="0" applyFont="1" applyBorder="1" applyAlignment="1" applyProtection="1">
      <alignment horizontal="left"/>
      <protection hidden="1"/>
    </xf>
    <xf numFmtId="0" fontId="17" fillId="0" borderId="13" xfId="0" applyFont="1" applyBorder="1" applyAlignment="1" applyProtection="1">
      <alignment horizontal="left"/>
      <protection hidden="1"/>
    </xf>
    <xf numFmtId="165" fontId="28" fillId="0" borderId="16" xfId="0" applyNumberFormat="1" applyFont="1" applyBorder="1" applyAlignment="1" applyProtection="1">
      <alignment horizontal="right"/>
      <protection hidden="1"/>
    </xf>
    <xf numFmtId="0" fontId="17" fillId="0" borderId="0" xfId="0" applyFont="1" applyBorder="1" applyAlignment="1" applyProtection="1">
      <alignment horizontal="right"/>
      <protection hidden="1"/>
    </xf>
    <xf numFmtId="165" fontId="28" fillId="0" borderId="0" xfId="0" applyNumberFormat="1" applyFont="1" applyBorder="1" applyAlignment="1" applyProtection="1">
      <alignment horizontal="right"/>
      <protection hidden="1"/>
    </xf>
    <xf numFmtId="5" fontId="28" fillId="0" borderId="0" xfId="0" applyNumberFormat="1" applyFont="1" applyBorder="1" applyAlignment="1" applyProtection="1">
      <alignment horizontal="right"/>
      <protection hidden="1"/>
    </xf>
    <xf numFmtId="165" fontId="28" fillId="0" borderId="17" xfId="0" applyNumberFormat="1" applyFont="1" applyBorder="1" applyAlignment="1" applyProtection="1">
      <alignment horizontal="right"/>
      <protection hidden="1"/>
    </xf>
    <xf numFmtId="5" fontId="28" fillId="0" borderId="1" xfId="0" applyNumberFormat="1" applyFont="1" applyBorder="1" applyProtection="1">
      <protection hidden="1"/>
    </xf>
    <xf numFmtId="0" fontId="28" fillId="0" borderId="1" xfId="0" applyFont="1" applyBorder="1" applyProtection="1">
      <protection hidden="1"/>
    </xf>
    <xf numFmtId="0" fontId="24" fillId="0" borderId="1" xfId="0" applyFont="1" applyBorder="1" applyProtection="1">
      <protection hidden="1"/>
    </xf>
    <xf numFmtId="5" fontId="27" fillId="0" borderId="4" xfId="0" applyNumberFormat="1" applyFont="1" applyBorder="1" applyProtection="1">
      <protection hidden="1"/>
    </xf>
    <xf numFmtId="165" fontId="26" fillId="0" borderId="3" xfId="0" applyNumberFormat="1" applyFont="1" applyBorder="1" applyProtection="1">
      <protection hidden="1"/>
    </xf>
    <xf numFmtId="165" fontId="26" fillId="0" borderId="0" xfId="0" applyNumberFormat="1" applyFont="1" applyBorder="1" applyProtection="1">
      <protection hidden="1"/>
    </xf>
    <xf numFmtId="0" fontId="18" fillId="0" borderId="7" xfId="0" applyFont="1" applyBorder="1" applyAlignment="1" applyProtection="1">
      <alignment horizontal="right"/>
      <protection hidden="1"/>
    </xf>
    <xf numFmtId="5" fontId="18" fillId="0" borderId="7" xfId="0" applyNumberFormat="1" applyFont="1" applyBorder="1" applyAlignment="1" applyProtection="1">
      <alignment horizontal="right"/>
      <protection hidden="1"/>
    </xf>
    <xf numFmtId="0" fontId="17" fillId="0" borderId="0" xfId="0" applyFont="1" applyBorder="1" applyAlignment="1" applyProtection="1">
      <alignment horizontal="left"/>
      <protection hidden="1"/>
    </xf>
    <xf numFmtId="0" fontId="17" fillId="0" borderId="18" xfId="0" applyFont="1" applyBorder="1" applyAlignment="1" applyProtection="1">
      <alignment horizontal="left"/>
      <protection hidden="1"/>
    </xf>
    <xf numFmtId="0" fontId="17" fillId="0" borderId="19" xfId="0" applyFont="1" applyBorder="1" applyAlignment="1" applyProtection="1">
      <alignment horizontal="left"/>
      <protection hidden="1"/>
    </xf>
    <xf numFmtId="5" fontId="25" fillId="0" borderId="7" xfId="0" applyNumberFormat="1" applyFont="1" applyBorder="1" applyAlignment="1" applyProtection="1">
      <alignment horizontal="right"/>
      <protection hidden="1"/>
    </xf>
    <xf numFmtId="0" fontId="25" fillId="0" borderId="7" xfId="0" applyFont="1" applyBorder="1" applyAlignment="1" applyProtection="1">
      <alignment horizontal="right"/>
      <protection hidden="1"/>
    </xf>
    <xf numFmtId="0" fontId="14" fillId="0" borderId="1" xfId="0" applyFont="1" applyBorder="1" applyAlignment="1" applyProtection="1">
      <alignment horizontal="center"/>
      <protection hidden="1"/>
    </xf>
    <xf numFmtId="0" fontId="17" fillId="0" borderId="1" xfId="0" quotePrefix="1" applyFont="1" applyBorder="1" applyAlignment="1" applyProtection="1">
      <alignment horizontal="center" vertical="center"/>
      <protection hidden="1"/>
    </xf>
    <xf numFmtId="0" fontId="17" fillId="0" borderId="1" xfId="0" quotePrefix="1" applyFont="1" applyBorder="1" applyAlignment="1" applyProtection="1">
      <alignment vertical="center"/>
      <protection hidden="1"/>
    </xf>
    <xf numFmtId="164" fontId="13" fillId="0" borderId="1" xfId="0" applyNumberFormat="1" applyFont="1" applyBorder="1" applyAlignment="1" applyProtection="1">
      <alignment horizontal="center"/>
      <protection hidden="1"/>
    </xf>
    <xf numFmtId="0" fontId="13" fillId="0" borderId="1" xfId="0" quotePrefix="1" applyFont="1" applyBorder="1" applyAlignment="1" applyProtection="1">
      <alignment horizontal="right"/>
      <protection hidden="1"/>
    </xf>
    <xf numFmtId="0" fontId="13" fillId="0" borderId="1" xfId="0" quotePrefix="1" applyFont="1" applyBorder="1" applyAlignment="1" applyProtection="1">
      <alignment horizontal="left"/>
      <protection hidden="1"/>
    </xf>
    <xf numFmtId="5" fontId="30" fillId="0" borderId="1" xfId="0" applyNumberFormat="1" applyFont="1" applyBorder="1" applyAlignment="1" applyProtection="1">
      <protection hidden="1"/>
    </xf>
    <xf numFmtId="0" fontId="30" fillId="0" borderId="1" xfId="0" applyFont="1" applyBorder="1" applyAlignment="1" applyProtection="1">
      <alignment horizontal="center"/>
      <protection hidden="1"/>
    </xf>
    <xf numFmtId="0" fontId="26" fillId="0" borderId="1" xfId="0" applyFont="1" applyBorder="1" applyProtection="1">
      <protection hidden="1"/>
    </xf>
    <xf numFmtId="0" fontId="26" fillId="0" borderId="1" xfId="0" applyFont="1" applyBorder="1" applyAlignment="1" applyProtection="1">
      <alignment horizontal="center"/>
      <protection hidden="1"/>
    </xf>
    <xf numFmtId="5" fontId="13" fillId="3" borderId="1" xfId="0" applyNumberFormat="1" applyFont="1" applyFill="1" applyBorder="1" applyProtection="1">
      <protection hidden="1"/>
    </xf>
    <xf numFmtId="10" fontId="13" fillId="0" borderId="1" xfId="0" applyNumberFormat="1" applyFont="1" applyBorder="1" applyProtection="1">
      <protection hidden="1"/>
    </xf>
    <xf numFmtId="5" fontId="26" fillId="0" borderId="1" xfId="0" applyNumberFormat="1" applyFont="1" applyBorder="1" applyProtection="1">
      <protection hidden="1"/>
    </xf>
    <xf numFmtId="0" fontId="13" fillId="0" borderId="5" xfId="0" applyFont="1" applyBorder="1" applyAlignment="1" applyProtection="1">
      <alignment horizontal="right"/>
      <protection hidden="1"/>
    </xf>
    <xf numFmtId="10" fontId="13" fillId="0" borderId="3" xfId="0" applyNumberFormat="1" applyFont="1" applyBorder="1" applyProtection="1">
      <protection hidden="1"/>
    </xf>
    <xf numFmtId="5" fontId="13" fillId="0" borderId="3" xfId="0" applyNumberFormat="1" applyFont="1" applyBorder="1" applyProtection="1">
      <protection hidden="1"/>
    </xf>
    <xf numFmtId="5" fontId="26" fillId="0" borderId="3" xfId="0" applyNumberFormat="1" applyFont="1" applyBorder="1" applyProtection="1">
      <protection hidden="1"/>
    </xf>
    <xf numFmtId="0" fontId="13" fillId="0" borderId="4" xfId="0" applyFont="1" applyBorder="1" applyAlignment="1" applyProtection="1">
      <alignment horizontal="right"/>
      <protection hidden="1"/>
    </xf>
    <xf numFmtId="10" fontId="13" fillId="0" borderId="2" xfId="0" applyNumberFormat="1" applyFont="1" applyBorder="1" applyProtection="1">
      <protection hidden="1"/>
    </xf>
    <xf numFmtId="5" fontId="13" fillId="0" borderId="2" xfId="0" applyNumberFormat="1" applyFont="1" applyBorder="1" applyProtection="1">
      <protection hidden="1"/>
    </xf>
    <xf numFmtId="5" fontId="26" fillId="0" borderId="2" xfId="0" applyNumberFormat="1" applyFont="1" applyBorder="1" applyProtection="1">
      <protection hidden="1"/>
    </xf>
    <xf numFmtId="0" fontId="13" fillId="0" borderId="4" xfId="0" applyFont="1" applyBorder="1" applyProtection="1">
      <protection hidden="1"/>
    </xf>
    <xf numFmtId="0" fontId="13" fillId="0" borderId="4" xfId="0" applyFont="1" applyBorder="1" applyAlignment="1" applyProtection="1">
      <alignment horizontal="center"/>
      <protection hidden="1"/>
    </xf>
    <xf numFmtId="0" fontId="13" fillId="0" borderId="2" xfId="0" applyFont="1" applyBorder="1" applyProtection="1">
      <protection hidden="1"/>
    </xf>
    <xf numFmtId="0" fontId="30" fillId="0" borderId="4" xfId="0" applyFont="1" applyBorder="1" applyProtection="1">
      <protection hidden="1"/>
    </xf>
    <xf numFmtId="0" fontId="30" fillId="0" borderId="2" xfId="0" applyFont="1" applyBorder="1" applyProtection="1">
      <protection hidden="1"/>
    </xf>
    <xf numFmtId="0" fontId="11" fillId="0" borderId="0" xfId="0" applyFont="1" applyBorder="1" applyProtection="1">
      <protection hidden="1"/>
    </xf>
    <xf numFmtId="0" fontId="13" fillId="0" borderId="37" xfId="0" applyFont="1" applyBorder="1" applyAlignment="1" applyProtection="1">
      <alignment horizontal="left"/>
      <protection hidden="1"/>
    </xf>
    <xf numFmtId="0" fontId="13" fillId="0" borderId="13" xfId="0" applyFont="1" applyBorder="1" applyAlignment="1" applyProtection="1">
      <alignment horizontal="left"/>
      <protection hidden="1"/>
    </xf>
    <xf numFmtId="0" fontId="13" fillId="0" borderId="32" xfId="0" applyFont="1" applyBorder="1" applyAlignment="1" applyProtection="1">
      <alignment horizontal="right"/>
      <protection hidden="1"/>
    </xf>
    <xf numFmtId="0" fontId="13" fillId="0" borderId="18" xfId="0" applyFont="1" applyBorder="1" applyAlignment="1" applyProtection="1">
      <alignment horizontal="right"/>
      <protection hidden="1"/>
    </xf>
    <xf numFmtId="0" fontId="13" fillId="0" borderId="33" xfId="0" applyFont="1" applyBorder="1" applyAlignment="1" applyProtection="1">
      <alignment horizontal="right"/>
      <protection hidden="1"/>
    </xf>
    <xf numFmtId="0" fontId="17" fillId="0" borderId="9" xfId="0" quotePrefix="1" applyFont="1" applyBorder="1" applyAlignment="1" applyProtection="1">
      <alignment horizontal="center" vertical="center"/>
      <protection hidden="1"/>
    </xf>
    <xf numFmtId="0" fontId="17" fillId="0" borderId="14" xfId="0" quotePrefix="1" applyFont="1" applyBorder="1" applyAlignment="1" applyProtection="1">
      <alignment horizontal="center" vertical="center"/>
      <protection hidden="1"/>
    </xf>
    <xf numFmtId="0" fontId="17" fillId="0" borderId="13" xfId="0" quotePrefix="1" applyFont="1" applyBorder="1" applyAlignment="1" applyProtection="1">
      <alignment horizontal="center" vertical="center"/>
      <protection hidden="1"/>
    </xf>
    <xf numFmtId="0" fontId="17" fillId="0" borderId="9" xfId="0" applyFont="1" applyBorder="1" applyAlignment="1" applyProtection="1">
      <alignment horizontal="left"/>
      <protection hidden="1"/>
    </xf>
    <xf numFmtId="0" fontId="17" fillId="0" borderId="14" xfId="0" applyFont="1" applyBorder="1" applyAlignment="1" applyProtection="1">
      <alignment horizontal="left"/>
      <protection hidden="1"/>
    </xf>
    <xf numFmtId="0" fontId="17" fillId="0" borderId="13" xfId="0" applyFont="1" applyBorder="1" applyAlignment="1" applyProtection="1">
      <alignment horizontal="left"/>
      <protection hidden="1"/>
    </xf>
    <xf numFmtId="0" fontId="24" fillId="0" borderId="20" xfId="0" applyFont="1" applyBorder="1" applyAlignment="1" applyProtection="1">
      <alignment horizontal="center"/>
      <protection hidden="1"/>
    </xf>
    <xf numFmtId="0" fontId="16" fillId="0" borderId="36" xfId="0" applyFont="1" applyBorder="1" applyAlignment="1" applyProtection="1">
      <alignment horizontal="center"/>
      <protection hidden="1"/>
    </xf>
    <xf numFmtId="0" fontId="16" fillId="0" borderId="14" xfId="0" applyFont="1" applyBorder="1" applyAlignment="1" applyProtection="1">
      <alignment horizontal="center"/>
      <protection hidden="1"/>
    </xf>
    <xf numFmtId="0" fontId="16" fillId="0" borderId="13" xfId="0" applyFont="1" applyBorder="1" applyAlignment="1" applyProtection="1">
      <alignment horizontal="center"/>
      <protection hidden="1"/>
    </xf>
    <xf numFmtId="0" fontId="13" fillId="0" borderId="1" xfId="0" quotePrefix="1" applyFont="1" applyBorder="1" applyAlignment="1" applyProtection="1">
      <alignment horizontal="left"/>
      <protection hidden="1"/>
    </xf>
    <xf numFmtId="0" fontId="16" fillId="0" borderId="9" xfId="0" applyFont="1" applyBorder="1" applyAlignment="1" applyProtection="1">
      <alignment horizontal="left"/>
      <protection hidden="1"/>
    </xf>
    <xf numFmtId="0" fontId="16" fillId="0" borderId="14" xfId="0" applyFont="1" applyBorder="1" applyAlignment="1" applyProtection="1">
      <alignment horizontal="left"/>
      <protection hidden="1"/>
    </xf>
    <xf numFmtId="0" fontId="16" fillId="0" borderId="34" xfId="0" applyFont="1" applyBorder="1" applyAlignment="1" applyProtection="1">
      <alignment horizontal="left"/>
      <protection hidden="1"/>
    </xf>
    <xf numFmtId="0" fontId="16" fillId="0" borderId="16" xfId="0" applyFont="1" applyBorder="1" applyAlignment="1" applyProtection="1">
      <alignment horizontal="left"/>
      <protection hidden="1"/>
    </xf>
    <xf numFmtId="0" fontId="16" fillId="0" borderId="0" xfId="0" applyFont="1" applyBorder="1" applyAlignment="1" applyProtection="1">
      <alignment horizontal="left"/>
      <protection hidden="1"/>
    </xf>
    <xf numFmtId="0" fontId="16" fillId="0" borderId="35" xfId="0" applyFont="1" applyBorder="1" applyAlignment="1" applyProtection="1">
      <alignment horizontal="left"/>
      <protection hidden="1"/>
    </xf>
    <xf numFmtId="5" fontId="17" fillId="0" borderId="29" xfId="0" applyNumberFormat="1" applyFont="1" applyBorder="1" applyAlignment="1" applyProtection="1">
      <alignment horizontal="center" vertical="center"/>
      <protection hidden="1"/>
    </xf>
    <xf numFmtId="5" fontId="17" fillId="0" borderId="7" xfId="0" applyNumberFormat="1" applyFont="1" applyBorder="1" applyAlignment="1" applyProtection="1">
      <alignment horizontal="center" vertical="center"/>
      <protection hidden="1"/>
    </xf>
    <xf numFmtId="0" fontId="13" fillId="0" borderId="28" xfId="0" applyFont="1" applyBorder="1" applyAlignment="1" applyProtection="1">
      <alignment horizontal="center" vertical="center" wrapText="1"/>
      <protection hidden="1"/>
    </xf>
    <xf numFmtId="0" fontId="13" fillId="0" borderId="28" xfId="0" applyFont="1" applyBorder="1" applyAlignment="1" applyProtection="1">
      <alignment horizontal="center" vertical="center"/>
      <protection hidden="1"/>
    </xf>
    <xf numFmtId="49" fontId="13" fillId="0" borderId="9" xfId="0" applyNumberFormat="1" applyFont="1" applyBorder="1" applyAlignment="1" applyProtection="1">
      <alignment horizontal="left"/>
      <protection hidden="1"/>
    </xf>
    <xf numFmtId="49" fontId="13" fillId="0" borderId="13" xfId="0" applyNumberFormat="1" applyFont="1" applyBorder="1" applyAlignment="1" applyProtection="1">
      <alignment horizontal="left"/>
      <protection hidden="1"/>
    </xf>
    <xf numFmtId="49" fontId="13" fillId="3" borderId="10" xfId="0" applyNumberFormat="1" applyFont="1" applyFill="1" applyBorder="1" applyAlignment="1" applyProtection="1">
      <alignment horizontal="left" vertical="top" wrapText="1"/>
      <protection hidden="1"/>
    </xf>
    <xf numFmtId="49" fontId="13" fillId="3" borderId="18" xfId="0" applyNumberFormat="1" applyFont="1" applyFill="1" applyBorder="1" applyAlignment="1" applyProtection="1">
      <alignment horizontal="left" vertical="top"/>
      <protection hidden="1"/>
    </xf>
    <xf numFmtId="49" fontId="13" fillId="3" borderId="19" xfId="0" applyNumberFormat="1" applyFont="1" applyFill="1" applyBorder="1" applyAlignment="1" applyProtection="1">
      <alignment horizontal="left" vertical="top"/>
      <protection hidden="1"/>
    </xf>
    <xf numFmtId="49" fontId="13" fillId="3" borderId="27" xfId="0" applyNumberFormat="1" applyFont="1" applyFill="1" applyBorder="1" applyAlignment="1" applyProtection="1">
      <alignment horizontal="left" vertical="top"/>
      <protection hidden="1"/>
    </xf>
    <xf numFmtId="49" fontId="13" fillId="3" borderId="20" xfId="0" applyNumberFormat="1" applyFont="1" applyFill="1" applyBorder="1" applyAlignment="1" applyProtection="1">
      <alignment horizontal="left" vertical="top"/>
      <protection hidden="1"/>
    </xf>
    <xf numFmtId="49" fontId="13" fillId="3" borderId="15" xfId="0" applyNumberFormat="1" applyFont="1" applyFill="1" applyBorder="1" applyAlignment="1" applyProtection="1">
      <alignment horizontal="left" vertical="top"/>
      <protection hidden="1"/>
    </xf>
    <xf numFmtId="0" fontId="16" fillId="0" borderId="9" xfId="0" applyFont="1" applyBorder="1" applyAlignment="1" applyProtection="1">
      <alignment horizontal="center"/>
      <protection hidden="1"/>
    </xf>
    <xf numFmtId="0" fontId="13" fillId="0" borderId="1" xfId="0" applyFont="1" applyBorder="1" applyAlignment="1" applyProtection="1">
      <alignment horizontal="right"/>
      <protection hidden="1"/>
    </xf>
    <xf numFmtId="0" fontId="17" fillId="0" borderId="1" xfId="0" applyFont="1" applyBorder="1" applyAlignment="1" applyProtection="1">
      <alignment horizontal="left"/>
      <protection hidden="1"/>
    </xf>
    <xf numFmtId="0" fontId="11" fillId="0" borderId="14" xfId="0" applyFont="1" applyBorder="1"/>
    <xf numFmtId="0" fontId="11" fillId="0" borderId="13" xfId="0" applyFont="1" applyBorder="1"/>
    <xf numFmtId="0" fontId="16" fillId="0" borderId="1" xfId="0" applyFont="1" applyBorder="1" applyAlignment="1" applyProtection="1">
      <alignment horizontal="center"/>
      <protection hidden="1"/>
    </xf>
    <xf numFmtId="164" fontId="23" fillId="0" borderId="27" xfId="0" applyNumberFormat="1" applyFont="1" applyBorder="1" applyAlignment="1" applyProtection="1">
      <alignment horizontal="center"/>
      <protection hidden="1"/>
    </xf>
    <xf numFmtId="164" fontId="23" fillId="0" borderId="20" xfId="0" applyNumberFormat="1" applyFont="1" applyBorder="1" applyAlignment="1" applyProtection="1">
      <alignment horizontal="center"/>
      <protection hidden="1"/>
    </xf>
    <xf numFmtId="164" fontId="23" fillId="0" borderId="15" xfId="0" applyNumberFormat="1" applyFont="1" applyBorder="1" applyAlignment="1" applyProtection="1">
      <alignment horizontal="center"/>
      <protection hidden="1"/>
    </xf>
    <xf numFmtId="0" fontId="13" fillId="0" borderId="6" xfId="0" applyFont="1" applyBorder="1" applyAlignment="1" applyProtection="1">
      <alignment horizontal="center" vertical="center"/>
      <protection hidden="1"/>
    </xf>
    <xf numFmtId="0" fontId="13" fillId="0" borderId="7" xfId="0" applyFont="1" applyBorder="1" applyAlignment="1" applyProtection="1">
      <alignment horizontal="center" vertical="center"/>
      <protection hidden="1"/>
    </xf>
    <xf numFmtId="0" fontId="24" fillId="0" borderId="14" xfId="0" applyFont="1" applyBorder="1" applyAlignment="1" applyProtection="1">
      <alignment horizontal="center"/>
      <protection hidden="1"/>
    </xf>
    <xf numFmtId="0" fontId="13" fillId="0" borderId="30" xfId="0" applyFont="1" applyBorder="1" applyAlignment="1" applyProtection="1">
      <alignment horizontal="right"/>
      <protection hidden="1"/>
    </xf>
    <xf numFmtId="0" fontId="13" fillId="0" borderId="20" xfId="0" applyFont="1" applyBorder="1" applyAlignment="1" applyProtection="1">
      <alignment horizontal="right"/>
      <protection hidden="1"/>
    </xf>
    <xf numFmtId="0" fontId="13" fillId="0" borderId="31" xfId="0" applyFont="1" applyBorder="1" applyAlignment="1" applyProtection="1">
      <alignment horizontal="right"/>
      <protection hidden="1"/>
    </xf>
    <xf numFmtId="0" fontId="16" fillId="0" borderId="13" xfId="0" applyFont="1" applyBorder="1" applyAlignment="1" applyProtection="1">
      <alignment horizontal="left"/>
      <protection hidden="1"/>
    </xf>
    <xf numFmtId="0" fontId="13" fillId="0" borderId="24" xfId="0" applyFont="1" applyBorder="1" applyAlignment="1" applyProtection="1">
      <alignment horizontal="left"/>
      <protection hidden="1"/>
    </xf>
    <xf numFmtId="0" fontId="13" fillId="0" borderId="25" xfId="0" applyFont="1" applyBorder="1" applyAlignment="1" applyProtection="1">
      <alignment horizontal="left"/>
      <protection hidden="1"/>
    </xf>
    <xf numFmtId="0" fontId="13" fillId="0" borderId="4" xfId="0" applyFont="1" applyBorder="1" applyAlignment="1" applyProtection="1">
      <alignment horizontal="left"/>
      <protection hidden="1"/>
    </xf>
    <xf numFmtId="0" fontId="13" fillId="2" borderId="1" xfId="0" applyFont="1" applyFill="1" applyBorder="1" applyAlignment="1" applyProtection="1">
      <alignment horizontal="center"/>
      <protection locked="0" hidden="1"/>
    </xf>
    <xf numFmtId="0" fontId="20" fillId="0" borderId="0" xfId="1" applyFont="1" applyAlignment="1" applyProtection="1">
      <protection locked="0" hidden="1"/>
    </xf>
    <xf numFmtId="0" fontId="17" fillId="0" borderId="1" xfId="0" applyFont="1" applyBorder="1" applyAlignment="1" applyProtection="1">
      <alignment horizontal="right"/>
      <protection hidden="1"/>
    </xf>
    <xf numFmtId="49" fontId="13" fillId="2" borderId="1" xfId="0" applyNumberFormat="1" applyFont="1" applyFill="1" applyBorder="1" applyAlignment="1" applyProtection="1">
      <alignment horizontal="center"/>
      <protection locked="0" hidden="1"/>
    </xf>
    <xf numFmtId="0" fontId="21" fillId="0" borderId="9" xfId="1" applyFont="1" applyBorder="1" applyAlignment="1" applyProtection="1">
      <alignment horizontal="left"/>
      <protection locked="0" hidden="1"/>
    </xf>
    <xf numFmtId="0" fontId="21" fillId="0" borderId="14" xfId="1" applyFont="1" applyBorder="1" applyAlignment="1" applyProtection="1">
      <alignment horizontal="left"/>
      <protection locked="0" hidden="1"/>
    </xf>
    <xf numFmtId="0" fontId="21" fillId="0" borderId="13" xfId="1" applyFont="1" applyBorder="1" applyAlignment="1" applyProtection="1">
      <alignment horizontal="left"/>
      <protection locked="0" hidden="1"/>
    </xf>
    <xf numFmtId="0" fontId="18" fillId="0" borderId="1" xfId="0" applyFont="1" applyBorder="1" applyAlignment="1" applyProtection="1">
      <alignment horizontal="left"/>
      <protection hidden="1"/>
    </xf>
    <xf numFmtId="0" fontId="17" fillId="0" borderId="9" xfId="0" applyFont="1" applyBorder="1" applyAlignment="1" applyProtection="1">
      <alignment horizontal="right"/>
      <protection hidden="1"/>
    </xf>
    <xf numFmtId="0" fontId="17" fillId="0" borderId="13" xfId="0" applyFont="1" applyBorder="1" applyAlignment="1" applyProtection="1">
      <alignment horizontal="right"/>
      <protection hidden="1"/>
    </xf>
    <xf numFmtId="0" fontId="25" fillId="0" borderId="9" xfId="0" applyFont="1" applyBorder="1" applyAlignment="1" applyProtection="1">
      <alignment horizontal="center"/>
      <protection hidden="1"/>
    </xf>
    <xf numFmtId="0" fontId="25" fillId="0" borderId="14" xfId="0" applyFont="1" applyBorder="1" applyAlignment="1" applyProtection="1">
      <alignment horizontal="center"/>
      <protection hidden="1"/>
    </xf>
    <xf numFmtId="0" fontId="23" fillId="0" borderId="27" xfId="0" applyFont="1" applyBorder="1" applyAlignment="1" applyProtection="1">
      <alignment horizontal="center"/>
      <protection hidden="1"/>
    </xf>
    <xf numFmtId="0" fontId="23" fillId="0" borderId="20" xfId="0" applyFont="1" applyBorder="1" applyAlignment="1" applyProtection="1">
      <alignment horizontal="center"/>
      <protection hidden="1"/>
    </xf>
    <xf numFmtId="0" fontId="23" fillId="0" borderId="15" xfId="0" applyFont="1" applyBorder="1" applyAlignment="1" applyProtection="1">
      <alignment horizontal="center"/>
      <protection hidden="1"/>
    </xf>
    <xf numFmtId="49" fontId="13" fillId="3" borderId="1" xfId="0" applyNumberFormat="1" applyFont="1" applyFill="1" applyBorder="1" applyAlignment="1" applyProtection="1">
      <alignment horizontal="left"/>
      <protection hidden="1"/>
    </xf>
    <xf numFmtId="0" fontId="13" fillId="3" borderId="1" xfId="0" applyFont="1" applyFill="1" applyBorder="1" applyAlignment="1" applyProtection="1">
      <alignment horizontal="left"/>
      <protection hidden="1"/>
    </xf>
    <xf numFmtId="49" fontId="17" fillId="0" borderId="9" xfId="0" applyNumberFormat="1" applyFont="1" applyBorder="1" applyAlignment="1" applyProtection="1">
      <alignment horizontal="center"/>
      <protection hidden="1"/>
    </xf>
    <xf numFmtId="49" fontId="17" fillId="0" borderId="14" xfId="0" applyNumberFormat="1" applyFont="1" applyBorder="1" applyAlignment="1" applyProtection="1">
      <alignment horizontal="center"/>
      <protection hidden="1"/>
    </xf>
    <xf numFmtId="49" fontId="17" fillId="0" borderId="13" xfId="0" applyNumberFormat="1" applyFont="1" applyBorder="1" applyAlignment="1" applyProtection="1">
      <alignment horizontal="center"/>
      <protection hidden="1"/>
    </xf>
    <xf numFmtId="0" fontId="14" fillId="0" borderId="26" xfId="0" applyFont="1" applyBorder="1" applyAlignment="1" applyProtection="1">
      <alignment horizontal="center"/>
      <protection hidden="1"/>
    </xf>
    <xf numFmtId="0" fontId="14" fillId="0" borderId="0" xfId="0" applyFont="1" applyBorder="1" applyAlignment="1" applyProtection="1">
      <alignment horizontal="center"/>
      <protection hidden="1"/>
    </xf>
    <xf numFmtId="0" fontId="14" fillId="0" borderId="17" xfId="0" applyFont="1" applyBorder="1" applyAlignment="1" applyProtection="1">
      <alignment horizontal="center"/>
      <protection hidden="1"/>
    </xf>
    <xf numFmtId="0" fontId="17" fillId="0" borderId="9" xfId="0" applyFont="1" applyBorder="1" applyAlignment="1" applyProtection="1">
      <alignment horizontal="center"/>
      <protection hidden="1"/>
    </xf>
    <xf numFmtId="0" fontId="17" fillId="0" borderId="14" xfId="0" applyFont="1" applyBorder="1" applyAlignment="1" applyProtection="1">
      <alignment horizontal="center"/>
      <protection hidden="1"/>
    </xf>
    <xf numFmtId="0" fontId="17" fillId="0" borderId="13" xfId="0" applyFont="1" applyBorder="1" applyAlignment="1" applyProtection="1">
      <alignment horizontal="center"/>
      <protection hidden="1"/>
    </xf>
    <xf numFmtId="0" fontId="1" fillId="0" borderId="25" xfId="0" applyFont="1" applyBorder="1" applyAlignment="1" applyProtection="1">
      <alignment horizontal="left" wrapText="1"/>
      <protection hidden="1"/>
    </xf>
    <xf numFmtId="0" fontId="30" fillId="0" borderId="25" xfId="0" applyFont="1" applyBorder="1" applyAlignment="1" applyProtection="1">
      <alignment horizontal="left" wrapText="1"/>
      <protection hidden="1"/>
    </xf>
    <xf numFmtId="0" fontId="30" fillId="0" borderId="4" xfId="0" applyFont="1" applyBorder="1" applyAlignment="1" applyProtection="1">
      <alignment horizontal="left" wrapText="1"/>
      <protection hidden="1"/>
    </xf>
    <xf numFmtId="0" fontId="32" fillId="0" borderId="9" xfId="0" applyFont="1" applyBorder="1" applyAlignment="1" applyProtection="1">
      <alignment horizontal="center" wrapText="1"/>
      <protection hidden="1"/>
    </xf>
    <xf numFmtId="0" fontId="32" fillId="0" borderId="14" xfId="0" applyFont="1" applyBorder="1" applyAlignment="1" applyProtection="1">
      <alignment horizontal="center" wrapText="1"/>
      <protection hidden="1"/>
    </xf>
    <xf numFmtId="0" fontId="32" fillId="0" borderId="13" xfId="0" applyFont="1" applyBorder="1" applyAlignment="1" applyProtection="1">
      <alignment horizontal="center" wrapText="1"/>
      <protection hidden="1"/>
    </xf>
    <xf numFmtId="0" fontId="9" fillId="0" borderId="9" xfId="0" applyFont="1" applyBorder="1" applyAlignment="1" applyProtection="1">
      <alignment horizontal="center"/>
      <protection hidden="1"/>
    </xf>
    <xf numFmtId="0" fontId="9" fillId="0" borderId="14" xfId="0" applyFont="1" applyBorder="1" applyAlignment="1" applyProtection="1">
      <alignment horizontal="center"/>
      <protection hidden="1"/>
    </xf>
    <xf numFmtId="0" fontId="9" fillId="0" borderId="13" xfId="0" applyFont="1" applyBorder="1" applyAlignment="1" applyProtection="1">
      <alignment horizontal="center"/>
      <protection hidden="1"/>
    </xf>
    <xf numFmtId="0" fontId="14" fillId="0" borderId="9" xfId="0" quotePrefix="1" applyFont="1" applyBorder="1" applyAlignment="1" applyProtection="1">
      <alignment horizontal="center"/>
      <protection hidden="1"/>
    </xf>
    <xf numFmtId="0" fontId="14" fillId="0" borderId="14" xfId="0" quotePrefix="1" applyFont="1" applyBorder="1" applyAlignment="1" applyProtection="1">
      <alignment horizontal="center"/>
      <protection hidden="1"/>
    </xf>
    <xf numFmtId="0" fontId="14" fillId="0" borderId="13" xfId="0" quotePrefix="1" applyFont="1" applyBorder="1" applyAlignment="1" applyProtection="1">
      <alignment horizontal="center"/>
      <protection hidden="1"/>
    </xf>
    <xf numFmtId="0" fontId="14" fillId="0" borderId="9" xfId="0" applyFont="1" applyBorder="1" applyAlignment="1" applyProtection="1">
      <alignment horizontal="center"/>
      <protection hidden="1"/>
    </xf>
    <xf numFmtId="0" fontId="14" fillId="0" borderId="14" xfId="0" applyFont="1" applyBorder="1" applyAlignment="1" applyProtection="1">
      <alignment horizontal="center"/>
      <protection hidden="1"/>
    </xf>
    <xf numFmtId="0" fontId="14" fillId="0" borderId="13" xfId="0" applyFont="1" applyBorder="1" applyAlignment="1" applyProtection="1">
      <alignment horizontal="center"/>
      <protection hidden="1"/>
    </xf>
    <xf numFmtId="0" fontId="12" fillId="0" borderId="9"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12" fillId="0" borderId="13" xfId="0" applyFont="1" applyBorder="1" applyAlignment="1" applyProtection="1">
      <alignment horizontal="center"/>
      <protection hidden="1"/>
    </xf>
    <xf numFmtId="0" fontId="31" fillId="0" borderId="9" xfId="0" applyFont="1" applyBorder="1" applyAlignment="1" applyProtection="1">
      <alignment horizontal="center" wrapText="1"/>
      <protection hidden="1"/>
    </xf>
    <xf numFmtId="0" fontId="31" fillId="0" borderId="14" xfId="0" applyFont="1" applyBorder="1" applyAlignment="1" applyProtection="1">
      <alignment horizontal="center" wrapText="1"/>
      <protection hidden="1"/>
    </xf>
    <xf numFmtId="0" fontId="31" fillId="0" borderId="13" xfId="0" applyFont="1" applyBorder="1" applyAlignment="1" applyProtection="1">
      <alignment horizontal="center" wrapText="1"/>
      <protection hidden="1"/>
    </xf>
    <xf numFmtId="0" fontId="13" fillId="0" borderId="9" xfId="0" applyFont="1" applyBorder="1" applyAlignment="1" applyProtection="1">
      <alignment horizontal="left"/>
      <protection hidden="1"/>
    </xf>
    <xf numFmtId="0" fontId="13" fillId="0" borderId="14" xfId="0" applyFont="1" applyBorder="1" applyAlignment="1" applyProtection="1">
      <alignment horizontal="left"/>
      <protection hidden="1"/>
    </xf>
    <xf numFmtId="0" fontId="13" fillId="0" borderId="10" xfId="0" applyFont="1" applyBorder="1" applyAlignment="1" applyProtection="1">
      <alignment horizontal="left"/>
      <protection hidden="1"/>
    </xf>
    <xf numFmtId="0" fontId="13" fillId="0" borderId="18" xfId="0" applyFont="1" applyBorder="1" applyAlignment="1" applyProtection="1">
      <alignment horizontal="left"/>
      <protection hidden="1"/>
    </xf>
    <xf numFmtId="0" fontId="13" fillId="0" borderId="19" xfId="0" applyFont="1" applyBorder="1" applyAlignment="1" applyProtection="1">
      <alignment horizontal="left"/>
      <protection hidden="1"/>
    </xf>
    <xf numFmtId="165" fontId="29" fillId="0" borderId="21" xfId="0" applyNumberFormat="1" applyFont="1" applyBorder="1" applyAlignment="1" applyProtection="1">
      <alignment horizontal="center"/>
      <protection hidden="1"/>
    </xf>
    <xf numFmtId="165" fontId="29" fillId="0" borderId="22" xfId="0" applyNumberFormat="1" applyFont="1" applyBorder="1" applyAlignment="1" applyProtection="1">
      <alignment horizontal="center"/>
      <protection hidden="1"/>
    </xf>
    <xf numFmtId="165" fontId="29" fillId="0" borderId="23" xfId="0" applyNumberFormat="1" applyFont="1" applyBorder="1" applyAlignment="1" applyProtection="1">
      <alignment horizontal="center"/>
      <protection hidden="1"/>
    </xf>
    <xf numFmtId="5" fontId="29" fillId="0" borderId="21" xfId="0" applyNumberFormat="1" applyFont="1" applyBorder="1" applyAlignment="1" applyProtection="1">
      <alignment horizontal="center"/>
      <protection hidden="1"/>
    </xf>
    <xf numFmtId="5" fontId="29" fillId="0" borderId="22" xfId="0" applyNumberFormat="1" applyFont="1" applyBorder="1" applyAlignment="1" applyProtection="1">
      <alignment horizontal="center"/>
      <protection hidden="1"/>
    </xf>
    <xf numFmtId="5" fontId="29" fillId="0" borderId="23" xfId="0" applyNumberFormat="1" applyFont="1" applyBorder="1" applyAlignment="1" applyProtection="1">
      <alignment horizontal="center"/>
      <protection hidden="1"/>
    </xf>
    <xf numFmtId="0" fontId="5" fillId="0" borderId="0" xfId="0" applyFont="1" applyBorder="1" applyAlignment="1" applyProtection="1">
      <alignment horizontal="center"/>
      <protection hidden="1"/>
    </xf>
  </cellXfs>
  <cellStyles count="2">
    <cellStyle name="Hyperlink" xfId="1" builtinId="8"/>
    <cellStyle name="Normal" xfId="0" builtinId="0"/>
  </cellStyles>
  <dxfs count="3">
    <dxf>
      <fill>
        <patternFill>
          <bgColor indexed="10"/>
        </patternFill>
      </fill>
    </dxf>
    <dxf>
      <fill>
        <patternFill>
          <bgColor indexed="10"/>
        </patternFill>
      </fill>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freddiemac.com/pmms/pmms30.html" TargetMode="External"/><Relationship Id="rId2" Type="http://schemas.openxmlformats.org/officeDocument/2006/relationships/hyperlink" Target="http://www.nj.gov/treasury/taxation/lpt/taxrate.shtml" TargetMode="External"/><Relationship Id="rId1" Type="http://schemas.openxmlformats.org/officeDocument/2006/relationships/hyperlink" Target="http://www.nj.gov/treasury/taxation/lpt/lptvalue.s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1">
    <pageSetUpPr fitToPage="1"/>
  </sheetPr>
  <dimension ref="A1:AC324"/>
  <sheetViews>
    <sheetView showRowColHeaders="0" tabSelected="1" defaultGridColor="0" colorId="22" zoomScale="55" zoomScaleNormal="55" workbookViewId="0">
      <selection activeCell="C14" sqref="C14:D14"/>
    </sheetView>
  </sheetViews>
  <sheetFormatPr defaultColWidth="9.77734375" defaultRowHeight="15" x14ac:dyDescent="0.2"/>
  <cols>
    <col min="1" max="1" width="16.109375" style="15" customWidth="1"/>
    <col min="2" max="2" width="16.109375" style="16" customWidth="1"/>
    <col min="3" max="3" width="13.88671875" style="16" customWidth="1"/>
    <col min="4" max="4" width="14" style="16" customWidth="1"/>
    <col min="5" max="5" width="15.21875" style="16" customWidth="1"/>
    <col min="6" max="6" width="13.77734375" style="16" bestFit="1" customWidth="1"/>
    <col min="7" max="7" width="13.6640625" style="16" bestFit="1" customWidth="1"/>
    <col min="8" max="8" width="13.77734375" style="16" bestFit="1" customWidth="1"/>
    <col min="9" max="10" width="17.21875" style="16" customWidth="1"/>
    <col min="11" max="12" width="11.77734375" style="16" customWidth="1"/>
    <col min="13" max="17" width="9.77734375" style="16" customWidth="1"/>
    <col min="18" max="18" width="11" style="16" customWidth="1"/>
    <col min="19" max="39" width="9.77734375" style="16" customWidth="1"/>
    <col min="40" max="16384" width="9.77734375" style="16"/>
  </cols>
  <sheetData>
    <row r="1" spans="1:29" s="14" customFormat="1" ht="23.25" x14ac:dyDescent="0.35">
      <c r="A1" s="240" t="s">
        <v>49</v>
      </c>
      <c r="B1" s="241"/>
      <c r="C1" s="241"/>
      <c r="D1" s="241"/>
      <c r="E1" s="241"/>
      <c r="F1" s="241"/>
      <c r="G1" s="241"/>
      <c r="H1" s="241"/>
      <c r="I1" s="241"/>
      <c r="J1" s="242"/>
      <c r="K1" s="12"/>
      <c r="L1" s="13"/>
    </row>
    <row r="2" spans="1:29" ht="23.25" x14ac:dyDescent="0.35">
      <c r="A2" s="240" t="s">
        <v>48</v>
      </c>
      <c r="B2" s="241"/>
      <c r="C2" s="241"/>
      <c r="D2" s="241"/>
      <c r="E2" s="241"/>
      <c r="F2" s="241"/>
      <c r="G2" s="241"/>
      <c r="H2" s="241"/>
      <c r="I2" s="241"/>
      <c r="J2" s="242"/>
      <c r="K2" s="12"/>
      <c r="L2" s="15"/>
    </row>
    <row r="3" spans="1:29" ht="23.25" x14ac:dyDescent="0.35">
      <c r="A3" s="240" t="s">
        <v>50</v>
      </c>
      <c r="B3" s="241"/>
      <c r="C3" s="241"/>
      <c r="D3" s="241"/>
      <c r="E3" s="241"/>
      <c r="F3" s="241"/>
      <c r="G3" s="241"/>
      <c r="H3" s="241"/>
      <c r="I3" s="241"/>
      <c r="J3" s="242"/>
      <c r="K3" s="12"/>
      <c r="L3" s="15"/>
    </row>
    <row r="4" spans="1:29" ht="20.25" x14ac:dyDescent="0.3">
      <c r="A4" s="249" t="s">
        <v>129</v>
      </c>
      <c r="B4" s="250"/>
      <c r="C4" s="250"/>
      <c r="D4" s="250"/>
      <c r="E4" s="250"/>
      <c r="F4" s="250"/>
      <c r="G4" s="250"/>
      <c r="H4" s="250"/>
      <c r="I4" s="250"/>
      <c r="J4" s="251"/>
      <c r="K4" s="17"/>
      <c r="L4" s="15"/>
    </row>
    <row r="5" spans="1:29" ht="18" x14ac:dyDescent="0.25">
      <c r="A5" s="18"/>
      <c r="B5" s="18"/>
      <c r="C5" s="18"/>
      <c r="D5" s="18"/>
      <c r="E5" s="18"/>
      <c r="F5" s="18"/>
      <c r="G5" s="18"/>
      <c r="H5" s="18"/>
      <c r="I5" s="18"/>
      <c r="J5" s="18"/>
      <c r="K5" s="17"/>
      <c r="L5" s="15"/>
    </row>
    <row r="6" spans="1:29" ht="20.25" x14ac:dyDescent="0.3">
      <c r="A6" s="243" t="s">
        <v>134</v>
      </c>
      <c r="B6" s="244"/>
      <c r="C6" s="244"/>
      <c r="D6" s="244"/>
      <c r="E6" s="244"/>
      <c r="F6" s="244"/>
      <c r="G6" s="244"/>
      <c r="H6" s="244"/>
      <c r="I6" s="244"/>
      <c r="J6" s="245"/>
      <c r="K6" s="18"/>
      <c r="L6" s="15"/>
    </row>
    <row r="7" spans="1:29" ht="20.25" x14ac:dyDescent="0.3">
      <c r="A7" s="246" t="s">
        <v>90</v>
      </c>
      <c r="B7" s="247"/>
      <c r="C7" s="247"/>
      <c r="D7" s="247"/>
      <c r="E7" s="247"/>
      <c r="F7" s="247"/>
      <c r="G7" s="247"/>
      <c r="H7" s="247"/>
      <c r="I7" s="247"/>
      <c r="J7" s="248"/>
      <c r="K7" s="12"/>
      <c r="L7" s="15"/>
    </row>
    <row r="8" spans="1:29" ht="20.25" x14ac:dyDescent="0.3">
      <c r="A8" s="246" t="s">
        <v>91</v>
      </c>
      <c r="B8" s="247"/>
      <c r="C8" s="247"/>
      <c r="D8" s="247"/>
      <c r="E8" s="247"/>
      <c r="F8" s="247"/>
      <c r="G8" s="247"/>
      <c r="H8" s="247"/>
      <c r="I8" s="247"/>
      <c r="J8" s="248"/>
      <c r="K8" s="18"/>
      <c r="L8" s="15"/>
    </row>
    <row r="9" spans="1:29" ht="75.75" customHeight="1" x14ac:dyDescent="0.3">
      <c r="A9" s="237" t="s">
        <v>130</v>
      </c>
      <c r="B9" s="238"/>
      <c r="C9" s="238"/>
      <c r="D9" s="238"/>
      <c r="E9" s="238"/>
      <c r="F9" s="238"/>
      <c r="G9" s="238"/>
      <c r="H9" s="238"/>
      <c r="I9" s="238"/>
      <c r="J9" s="239"/>
      <c r="K9" s="18"/>
      <c r="L9" s="15"/>
      <c r="AB9" s="154"/>
      <c r="AC9" s="154"/>
    </row>
    <row r="10" spans="1:29" ht="18" x14ac:dyDescent="0.25">
      <c r="A10" s="18"/>
      <c r="B10" s="18"/>
      <c r="C10" s="18"/>
      <c r="D10" s="18"/>
      <c r="E10" s="18"/>
      <c r="F10" s="18"/>
      <c r="G10" s="18"/>
      <c r="H10" s="18"/>
      <c r="I10" s="18"/>
      <c r="J10" s="18"/>
      <c r="K10" s="17"/>
      <c r="L10" s="15"/>
      <c r="AB10" s="19"/>
      <c r="AC10" s="19"/>
    </row>
    <row r="11" spans="1:29" ht="18" x14ac:dyDescent="0.25">
      <c r="A11" s="18"/>
      <c r="B11" s="18"/>
      <c r="C11" s="18"/>
      <c r="D11" s="18"/>
      <c r="E11" s="18"/>
      <c r="F11" s="18"/>
      <c r="G11" s="18"/>
      <c r="H11" s="18"/>
      <c r="I11" s="18"/>
      <c r="J11" s="18"/>
      <c r="K11" s="17"/>
      <c r="L11" s="15"/>
      <c r="AB11" s="19"/>
      <c r="AC11" s="19"/>
    </row>
    <row r="12" spans="1:29" ht="20.25" x14ac:dyDescent="0.3">
      <c r="A12" s="189" t="s">
        <v>122</v>
      </c>
      <c r="B12" s="168"/>
      <c r="C12" s="168"/>
      <c r="D12" s="168"/>
      <c r="E12" s="168"/>
      <c r="F12" s="168"/>
      <c r="G12" s="168"/>
      <c r="H12" s="169"/>
      <c r="I12" s="18"/>
      <c r="J12" s="18"/>
      <c r="K12" s="17"/>
      <c r="L12" s="15"/>
      <c r="AB12" s="19"/>
      <c r="AC12" s="19"/>
    </row>
    <row r="13" spans="1:29" ht="18" x14ac:dyDescent="0.25">
      <c r="A13" s="18" t="s">
        <v>1</v>
      </c>
      <c r="B13" s="18"/>
      <c r="C13" s="20"/>
      <c r="D13" s="20"/>
      <c r="E13" s="21"/>
      <c r="F13" s="21"/>
      <c r="G13" s="18"/>
      <c r="H13" s="18"/>
      <c r="I13" s="18"/>
      <c r="J13" s="18"/>
      <c r="K13" s="17"/>
      <c r="L13" s="15"/>
    </row>
    <row r="14" spans="1:29" ht="18" x14ac:dyDescent="0.25">
      <c r="A14" s="210" t="s">
        <v>2</v>
      </c>
      <c r="B14" s="210"/>
      <c r="C14" s="211"/>
      <c r="D14" s="211"/>
      <c r="E14" s="210" t="s">
        <v>3</v>
      </c>
      <c r="F14" s="210"/>
      <c r="G14" s="208"/>
      <c r="H14" s="208"/>
      <c r="I14" s="22"/>
      <c r="J14" s="22"/>
      <c r="K14" s="17"/>
      <c r="L14" s="15"/>
    </row>
    <row r="15" spans="1:29" ht="18" x14ac:dyDescent="0.25">
      <c r="A15" s="18"/>
      <c r="B15" s="18"/>
      <c r="C15" s="20"/>
      <c r="D15" s="20"/>
      <c r="E15" s="21"/>
      <c r="F15" s="21"/>
      <c r="G15" s="18"/>
      <c r="H15" s="18"/>
      <c r="I15" s="23"/>
      <c r="J15" s="23"/>
      <c r="K15" s="17"/>
      <c r="L15" s="15"/>
    </row>
    <row r="16" spans="1:29" ht="24" customHeight="1" x14ac:dyDescent="0.25">
      <c r="A16" s="216" t="s">
        <v>40</v>
      </c>
      <c r="B16" s="217"/>
      <c r="C16" s="183" t="s">
        <v>128</v>
      </c>
      <c r="D16" s="184"/>
      <c r="E16" s="185"/>
      <c r="F16" s="24" t="s">
        <v>0</v>
      </c>
      <c r="G16" s="25"/>
      <c r="H16" s="18"/>
      <c r="I16" s="23"/>
      <c r="J16" s="23"/>
      <c r="K16" s="17"/>
      <c r="L16" s="15"/>
    </row>
    <row r="17" spans="1:16" ht="18" x14ac:dyDescent="0.25">
      <c r="A17" s="18"/>
      <c r="B17" s="18"/>
      <c r="C17" s="186"/>
      <c r="D17" s="187"/>
      <c r="E17" s="188"/>
      <c r="F17" s="21"/>
      <c r="G17" s="18"/>
      <c r="H17" s="18"/>
      <c r="I17" s="23"/>
      <c r="J17" s="23"/>
      <c r="K17" s="17"/>
      <c r="L17" s="15"/>
    </row>
    <row r="18" spans="1:16" ht="18" x14ac:dyDescent="0.25">
      <c r="A18" s="210" t="s">
        <v>38</v>
      </c>
      <c r="B18" s="210"/>
      <c r="C18" s="208"/>
      <c r="D18" s="208"/>
      <c r="E18" s="210" t="s">
        <v>4</v>
      </c>
      <c r="F18" s="210"/>
      <c r="G18" s="211"/>
      <c r="H18" s="211"/>
      <c r="I18" s="26"/>
      <c r="J18" s="26"/>
      <c r="K18" s="17"/>
      <c r="L18" s="15"/>
    </row>
    <row r="19" spans="1:16" ht="18" x14ac:dyDescent="0.25">
      <c r="A19" s="18"/>
      <c r="B19" s="18"/>
      <c r="C19" s="215" t="str">
        <f>IF(C18,LOOKUP(C18,'Income Limits'!A7:A12,'Income Limits'!B7:B12),"Enter COAH Region In The Box Above")</f>
        <v>Enter COAH Region In The Box Above</v>
      </c>
      <c r="D19" s="215"/>
      <c r="E19" s="215"/>
      <c r="F19" s="215"/>
      <c r="G19" s="18"/>
      <c r="H19" s="18"/>
      <c r="I19" s="18"/>
      <c r="J19" s="18"/>
      <c r="K19" s="17"/>
      <c r="L19" s="15"/>
    </row>
    <row r="20" spans="1:16" ht="18" x14ac:dyDescent="0.25">
      <c r="A20" s="18"/>
      <c r="B20" s="27"/>
      <c r="C20" s="12"/>
      <c r="D20" s="18"/>
      <c r="E20" s="18"/>
      <c r="F20" s="18"/>
      <c r="G20" s="18"/>
      <c r="H20" s="18"/>
      <c r="I20" s="18"/>
      <c r="J20" s="18"/>
      <c r="K20" s="17"/>
      <c r="L20" s="15"/>
    </row>
    <row r="21" spans="1:16" ht="18" x14ac:dyDescent="0.25">
      <c r="A21" s="18"/>
      <c r="B21" s="18"/>
      <c r="C21" s="18"/>
      <c r="D21" s="18"/>
      <c r="E21" s="18"/>
      <c r="F21" s="18"/>
      <c r="G21" s="18"/>
      <c r="H21" s="18"/>
      <c r="I21" s="18"/>
      <c r="J21" s="18"/>
      <c r="K21" s="18"/>
      <c r="P21" s="15"/>
    </row>
    <row r="22" spans="1:16" ht="18" x14ac:dyDescent="0.25">
      <c r="A22" s="191" t="s">
        <v>86</v>
      </c>
      <c r="B22" s="191"/>
      <c r="C22" s="28"/>
      <c r="D22" s="212" t="s">
        <v>132</v>
      </c>
      <c r="E22" s="213"/>
      <c r="F22" s="213"/>
      <c r="G22" s="213"/>
      <c r="H22" s="213"/>
      <c r="I22" s="213"/>
      <c r="J22" s="214"/>
      <c r="K22" s="18"/>
      <c r="P22" s="15"/>
    </row>
    <row r="23" spans="1:16" ht="18" x14ac:dyDescent="0.25">
      <c r="A23" s="209" t="s">
        <v>21</v>
      </c>
      <c r="B23" s="209"/>
      <c r="C23" s="29"/>
      <c r="D23" s="170" t="s">
        <v>76</v>
      </c>
      <c r="E23" s="170"/>
      <c r="F23" s="170"/>
      <c r="G23" s="18"/>
      <c r="H23" s="18"/>
      <c r="I23" s="18"/>
      <c r="J23" s="18"/>
      <c r="K23" s="18"/>
      <c r="P23" s="15"/>
    </row>
    <row r="24" spans="1:16" ht="18" x14ac:dyDescent="0.25">
      <c r="A24" s="209" t="s">
        <v>22</v>
      </c>
      <c r="B24" s="209"/>
      <c r="C24" s="28"/>
      <c r="D24" s="170" t="s">
        <v>81</v>
      </c>
      <c r="E24" s="170"/>
      <c r="F24" s="170"/>
      <c r="G24" s="170"/>
      <c r="H24" s="18"/>
      <c r="I24" s="18"/>
      <c r="J24" s="18"/>
      <c r="K24" s="18"/>
      <c r="P24" s="15"/>
    </row>
    <row r="25" spans="1:16" ht="18" x14ac:dyDescent="0.25">
      <c r="A25" s="191" t="s">
        <v>52</v>
      </c>
      <c r="B25" s="191"/>
      <c r="C25" s="30"/>
      <c r="D25" s="20" t="s">
        <v>51</v>
      </c>
      <c r="E25" s="18"/>
      <c r="F25" s="18"/>
      <c r="G25" s="18"/>
      <c r="H25" s="18"/>
      <c r="I25" s="18"/>
      <c r="J25" s="18"/>
      <c r="K25" s="18"/>
      <c r="P25" s="15"/>
    </row>
    <row r="26" spans="1:16" ht="18" x14ac:dyDescent="0.25">
      <c r="A26" s="191" t="s">
        <v>64</v>
      </c>
      <c r="B26" s="191"/>
      <c r="C26" s="31">
        <v>30</v>
      </c>
      <c r="D26" s="181" t="s">
        <v>87</v>
      </c>
      <c r="E26" s="182"/>
      <c r="F26" s="32"/>
      <c r="G26" s="17"/>
      <c r="H26" s="18"/>
      <c r="I26" s="18"/>
      <c r="J26" s="18"/>
      <c r="K26" s="18"/>
      <c r="P26" s="15"/>
    </row>
    <row r="27" spans="1:16" ht="18" x14ac:dyDescent="0.25">
      <c r="A27" s="191" t="s">
        <v>41</v>
      </c>
      <c r="B27" s="191"/>
      <c r="C27" s="33">
        <v>0.05</v>
      </c>
      <c r="D27" s="223" t="s">
        <v>85</v>
      </c>
      <c r="E27" s="223"/>
      <c r="F27" s="31"/>
      <c r="G27" s="31"/>
      <c r="H27" s="18"/>
      <c r="I27" s="18"/>
      <c r="J27" s="18"/>
      <c r="K27" s="18"/>
      <c r="P27" s="15"/>
    </row>
    <row r="28" spans="1:16" ht="18" x14ac:dyDescent="0.25">
      <c r="A28" s="191" t="s">
        <v>42</v>
      </c>
      <c r="B28" s="191"/>
      <c r="C28" s="34">
        <v>7.8</v>
      </c>
      <c r="D28" s="224" t="s">
        <v>65</v>
      </c>
      <c r="E28" s="224"/>
      <c r="F28" s="224"/>
      <c r="G28" s="224"/>
      <c r="H28" s="18"/>
      <c r="I28" s="18"/>
      <c r="J28" s="18"/>
      <c r="K28" s="18"/>
      <c r="P28" s="15"/>
    </row>
    <row r="29" spans="1:16" ht="18" x14ac:dyDescent="0.25">
      <c r="A29" s="18"/>
      <c r="B29" s="18"/>
      <c r="C29" s="12"/>
      <c r="D29" s="18"/>
      <c r="E29" s="18"/>
      <c r="F29" s="18"/>
      <c r="G29" s="18"/>
      <c r="H29" s="18"/>
      <c r="I29" s="18"/>
      <c r="J29" s="18"/>
      <c r="K29" s="18"/>
      <c r="P29" s="15"/>
    </row>
    <row r="30" spans="1:16" ht="18" x14ac:dyDescent="0.25">
      <c r="A30" s="18"/>
      <c r="B30" s="18"/>
      <c r="C30" s="12"/>
      <c r="D30" s="18"/>
      <c r="E30" s="18"/>
      <c r="F30" s="18"/>
      <c r="G30" s="18"/>
      <c r="H30" s="18"/>
      <c r="I30" s="18"/>
      <c r="J30" s="18"/>
      <c r="K30" s="18"/>
      <c r="P30" s="15"/>
    </row>
    <row r="31" spans="1:16" ht="20.25" x14ac:dyDescent="0.3">
      <c r="A31" s="194" t="s">
        <v>67</v>
      </c>
      <c r="B31" s="194"/>
      <c r="C31" s="194"/>
      <c r="D31" s="35"/>
      <c r="I31" s="36"/>
      <c r="J31" s="36"/>
      <c r="K31" s="18"/>
      <c r="P31" s="15"/>
    </row>
    <row r="32" spans="1:16" ht="18" x14ac:dyDescent="0.25">
      <c r="A32" s="18"/>
      <c r="B32" s="18"/>
      <c r="C32" s="12"/>
      <c r="D32" s="37"/>
      <c r="E32" s="38"/>
      <c r="I32" s="17"/>
      <c r="J32" s="17"/>
      <c r="K32" s="18"/>
      <c r="P32" s="15"/>
    </row>
    <row r="33" spans="1:16" ht="18" x14ac:dyDescent="0.25">
      <c r="A33" s="163" t="s">
        <v>5</v>
      </c>
      <c r="B33" s="165"/>
      <c r="C33" s="39"/>
      <c r="D33" s="40" t="str">
        <f>IF(C33=0,"&lt;--Enter Units","")</f>
        <v>&lt;--Enter Units</v>
      </c>
      <c r="E33" s="41"/>
      <c r="F33" s="177" t="s">
        <v>88</v>
      </c>
      <c r="I33" s="42"/>
      <c r="J33" s="42"/>
      <c r="K33" s="18"/>
      <c r="P33" s="15"/>
    </row>
    <row r="34" spans="1:16" ht="18" x14ac:dyDescent="0.25">
      <c r="A34" s="163" t="s">
        <v>74</v>
      </c>
      <c r="B34" s="165"/>
      <c r="C34" s="39"/>
      <c r="D34" s="40" t="str">
        <f>IF(C34=0,"&lt;--Enter Units","")</f>
        <v>&lt;--Enter Units</v>
      </c>
      <c r="E34" s="43"/>
      <c r="F34" s="178"/>
      <c r="I34" s="44"/>
      <c r="J34" s="44"/>
      <c r="K34" s="18"/>
      <c r="P34" s="15"/>
    </row>
    <row r="35" spans="1:16" ht="18" x14ac:dyDescent="0.25">
      <c r="A35" s="163" t="s">
        <v>6</v>
      </c>
      <c r="B35" s="165"/>
      <c r="C35" s="45" t="str">
        <f>IF(C33=0,"",IF(C34=0,"",C34/C33))</f>
        <v/>
      </c>
      <c r="D35" s="37"/>
      <c r="E35" s="46"/>
      <c r="F35" s="44"/>
      <c r="G35" s="17"/>
      <c r="I35" s="45"/>
      <c r="J35" s="45"/>
      <c r="K35" s="18"/>
      <c r="P35" s="15"/>
    </row>
    <row r="36" spans="1:16" ht="18" x14ac:dyDescent="0.25">
      <c r="A36" s="163" t="s">
        <v>7</v>
      </c>
      <c r="B36" s="165"/>
      <c r="C36" s="39"/>
      <c r="D36" s="37" t="str">
        <f>FIXED(ROUNDUP(C34/2,0),0)&amp;" Min (50%)"</f>
        <v>0 Min (50%)</v>
      </c>
      <c r="E36" s="43" t="s">
        <v>78</v>
      </c>
      <c r="F36" s="39"/>
      <c r="G36" s="17"/>
      <c r="I36" s="45"/>
      <c r="J36" s="45"/>
      <c r="K36" s="18"/>
      <c r="P36" s="15"/>
    </row>
    <row r="37" spans="1:16" ht="18" x14ac:dyDescent="0.25">
      <c r="A37" s="163" t="s">
        <v>8</v>
      </c>
      <c r="B37" s="165"/>
      <c r="C37" s="39"/>
      <c r="D37" s="37" t="str">
        <f>FIXED(ROUNDDOWN(C34/2,0),0)&amp;" Max (50%)"</f>
        <v>0 Max (50%)</v>
      </c>
      <c r="E37" s="43" t="s">
        <v>79</v>
      </c>
      <c r="F37" s="39"/>
      <c r="G37" s="17"/>
      <c r="I37" s="45"/>
      <c r="J37" s="45"/>
      <c r="K37" s="18"/>
      <c r="P37" s="15"/>
    </row>
    <row r="38" spans="1:16" ht="18" x14ac:dyDescent="0.25">
      <c r="A38" s="47"/>
      <c r="B38" s="47"/>
      <c r="C38" s="18" t="s">
        <v>1</v>
      </c>
      <c r="D38" s="37"/>
      <c r="E38" s="48"/>
      <c r="F38" s="45"/>
      <c r="G38" s="45"/>
      <c r="I38" s="45"/>
      <c r="J38" s="45"/>
      <c r="K38" s="18"/>
      <c r="P38" s="15"/>
    </row>
    <row r="39" spans="1:16" ht="18" x14ac:dyDescent="0.25">
      <c r="A39" s="163" t="s">
        <v>9</v>
      </c>
      <c r="B39" s="165"/>
      <c r="C39" s="39"/>
      <c r="D39" s="49" t="str">
        <f>FIXED(ROUNDDOWN(C34*0.2,0),0)&amp;" Max (20%)"</f>
        <v>0 Max (20%)</v>
      </c>
      <c r="E39" s="50"/>
      <c r="F39" s="24">
        <f>SUM(F36:F37)</f>
        <v>0</v>
      </c>
      <c r="G39" s="24"/>
      <c r="I39" s="45"/>
      <c r="J39" s="45"/>
      <c r="K39" s="18"/>
      <c r="P39" s="15"/>
    </row>
    <row r="40" spans="1:16" ht="20.25" x14ac:dyDescent="0.3">
      <c r="A40" s="163" t="s">
        <v>10</v>
      </c>
      <c r="B40" s="165"/>
      <c r="C40" s="51"/>
      <c r="D40" s="52" t="str">
        <f>FIXED(ROUNDUP(C34*0.3,0),0)&amp;" Min (30%)"</f>
        <v>0 Min (30%)</v>
      </c>
      <c r="E40" s="53"/>
      <c r="F40" s="53"/>
      <c r="G40" s="53"/>
      <c r="H40" s="53"/>
      <c r="I40" s="45"/>
      <c r="J40" s="45"/>
      <c r="K40" s="18"/>
      <c r="P40" s="15"/>
    </row>
    <row r="41" spans="1:16" ht="20.25" x14ac:dyDescent="0.3">
      <c r="A41" s="163" t="s">
        <v>11</v>
      </c>
      <c r="B41" s="165"/>
      <c r="C41" s="54"/>
      <c r="D41" s="179" t="str">
        <f>FIXED(ROUNDUP(C34*0.2,0),0)&amp;" Min (20%) Combined"</f>
        <v>0 Min (20%) Combined</v>
      </c>
      <c r="E41" s="55"/>
      <c r="F41" s="55"/>
      <c r="G41" s="55"/>
      <c r="H41" s="56"/>
      <c r="I41" s="45"/>
      <c r="J41" s="45"/>
      <c r="K41" s="18"/>
      <c r="P41" s="15"/>
    </row>
    <row r="42" spans="1:16" ht="20.25" x14ac:dyDescent="0.3">
      <c r="A42" s="163" t="s">
        <v>73</v>
      </c>
      <c r="B42" s="165"/>
      <c r="C42" s="54"/>
      <c r="D42" s="180"/>
      <c r="E42" s="57"/>
      <c r="F42" s="57"/>
      <c r="G42" s="57"/>
      <c r="H42" s="58"/>
      <c r="I42" s="45"/>
      <c r="J42" s="45"/>
      <c r="K42" s="18"/>
      <c r="P42" s="15"/>
    </row>
    <row r="43" spans="1:16" ht="20.25" x14ac:dyDescent="0.3">
      <c r="A43" s="18"/>
      <c r="B43" s="18"/>
      <c r="C43" s="59">
        <f>SUM(C39:C42)</f>
        <v>0</v>
      </c>
      <c r="D43" s="220" t="str">
        <f>IF(C43&lt;&gt;C34,"Units by bedroom does not equal number of affordable units",IF(F39&lt;&gt;C34,"Units by low/mod split does not equal number of affordable units",""))</f>
        <v/>
      </c>
      <c r="E43" s="221"/>
      <c r="F43" s="221"/>
      <c r="G43" s="221"/>
      <c r="H43" s="221"/>
      <c r="I43" s="222"/>
      <c r="J43" s="60"/>
      <c r="K43" s="18"/>
      <c r="P43" s="15"/>
    </row>
    <row r="44" spans="1:16" ht="20.25" x14ac:dyDescent="0.3">
      <c r="A44" s="61"/>
      <c r="B44" s="62"/>
      <c r="C44" s="62"/>
      <c r="D44" s="62"/>
      <c r="E44" s="62"/>
      <c r="F44" s="62"/>
      <c r="G44" s="62"/>
      <c r="H44" s="63"/>
      <c r="I44" s="18"/>
      <c r="J44" s="18"/>
      <c r="K44" s="18"/>
      <c r="P44" s="15"/>
    </row>
    <row r="45" spans="1:16" ht="20.25" x14ac:dyDescent="0.3">
      <c r="A45" s="189" t="s">
        <v>118</v>
      </c>
      <c r="B45" s="168"/>
      <c r="C45" s="168"/>
      <c r="D45" s="168"/>
      <c r="E45" s="168"/>
      <c r="F45" s="168"/>
      <c r="G45" s="168"/>
      <c r="H45" s="169"/>
      <c r="I45" s="18"/>
      <c r="J45" s="18"/>
      <c r="K45" s="18"/>
      <c r="P45" s="15"/>
    </row>
    <row r="46" spans="1:16" ht="20.25" x14ac:dyDescent="0.3">
      <c r="A46" s="61"/>
      <c r="B46" s="62"/>
      <c r="C46" s="62"/>
      <c r="D46" s="62"/>
      <c r="E46" s="62"/>
      <c r="F46" s="64"/>
      <c r="G46" s="62"/>
      <c r="H46" s="63"/>
      <c r="I46" s="18"/>
      <c r="J46" s="18"/>
      <c r="K46" s="18"/>
      <c r="P46" s="15"/>
    </row>
    <row r="47" spans="1:16" ht="20.25" x14ac:dyDescent="0.3">
      <c r="A47" s="61"/>
      <c r="B47" s="62"/>
      <c r="C47" s="62"/>
      <c r="D47" s="62"/>
      <c r="E47" s="65" t="s">
        <v>108</v>
      </c>
      <c r="G47" s="66"/>
      <c r="H47" s="18"/>
      <c r="I47" s="18"/>
      <c r="J47" s="18"/>
      <c r="K47" s="18"/>
      <c r="P47" s="15"/>
    </row>
    <row r="48" spans="1:16" ht="20.25" x14ac:dyDescent="0.3">
      <c r="A48" s="171" t="s">
        <v>92</v>
      </c>
      <c r="B48" s="172"/>
      <c r="C48" s="172"/>
      <c r="E48" s="67"/>
      <c r="G48" s="68"/>
      <c r="H48" s="18"/>
      <c r="I48" s="18"/>
      <c r="J48" s="18"/>
      <c r="K48" s="18"/>
      <c r="P48" s="15"/>
    </row>
    <row r="49" spans="1:16" ht="20.25" x14ac:dyDescent="0.3">
      <c r="A49" s="171" t="s">
        <v>93</v>
      </c>
      <c r="B49" s="172"/>
      <c r="C49" s="172"/>
      <c r="E49" s="67"/>
      <c r="G49" s="68"/>
      <c r="H49" s="18"/>
      <c r="I49" s="18"/>
      <c r="J49" s="18"/>
      <c r="K49" s="18"/>
      <c r="P49" s="15"/>
    </row>
    <row r="50" spans="1:16" ht="20.25" x14ac:dyDescent="0.3">
      <c r="A50" s="61"/>
      <c r="B50" s="62"/>
      <c r="C50" s="62"/>
      <c r="D50" s="62"/>
      <c r="E50" s="63"/>
      <c r="F50" s="18"/>
      <c r="G50" s="18"/>
      <c r="H50" s="18"/>
      <c r="I50" s="18"/>
      <c r="J50" s="18"/>
      <c r="K50" s="18"/>
      <c r="P50" s="15"/>
    </row>
    <row r="51" spans="1:16" ht="20.25" x14ac:dyDescent="0.3">
      <c r="A51" s="61"/>
      <c r="B51" s="62"/>
      <c r="C51" s="62"/>
      <c r="D51" s="64"/>
      <c r="E51" s="69" t="s">
        <v>111</v>
      </c>
      <c r="F51" s="69" t="s">
        <v>112</v>
      </c>
      <c r="G51" s="69" t="s">
        <v>113</v>
      </c>
      <c r="H51" s="18"/>
      <c r="I51" s="18"/>
      <c r="J51" s="18"/>
      <c r="K51" s="18"/>
      <c r="P51" s="15"/>
    </row>
    <row r="52" spans="1:16" ht="20.25" x14ac:dyDescent="0.3">
      <c r="A52" s="171" t="s">
        <v>94</v>
      </c>
      <c r="B52" s="172"/>
      <c r="C52" s="172"/>
      <c r="E52" s="67"/>
      <c r="F52" s="67"/>
      <c r="G52" s="67"/>
      <c r="H52" s="18"/>
      <c r="I52" s="18"/>
      <c r="J52" s="18"/>
      <c r="K52" s="18"/>
      <c r="P52" s="15"/>
    </row>
    <row r="53" spans="1:16" ht="20.25" x14ac:dyDescent="0.3">
      <c r="A53" s="171" t="s">
        <v>119</v>
      </c>
      <c r="B53" s="172"/>
      <c r="C53" s="173"/>
      <c r="D53" s="70" t="s">
        <v>106</v>
      </c>
      <c r="E53" s="30"/>
      <c r="F53" s="30"/>
      <c r="G53" s="30"/>
      <c r="H53" s="71"/>
      <c r="I53" s="71"/>
      <c r="J53" s="18"/>
      <c r="K53" s="18"/>
      <c r="P53" s="15"/>
    </row>
    <row r="54" spans="1:16" ht="20.25" x14ac:dyDescent="0.3">
      <c r="A54" s="171" t="s">
        <v>105</v>
      </c>
      <c r="B54" s="172"/>
      <c r="C54" s="204"/>
      <c r="D54" s="70" t="s">
        <v>106</v>
      </c>
      <c r="E54" s="67"/>
      <c r="F54" s="67"/>
      <c r="G54" s="67"/>
      <c r="J54" s="18"/>
      <c r="K54" s="18"/>
      <c r="P54" s="15"/>
    </row>
    <row r="55" spans="1:16" ht="20.25" x14ac:dyDescent="0.3">
      <c r="A55" s="171" t="s">
        <v>114</v>
      </c>
      <c r="B55" s="172"/>
      <c r="C55" s="173"/>
      <c r="D55" s="72"/>
      <c r="E55" s="68">
        <f>IF(D80&lt;=0,0,D80)</f>
        <v>0</v>
      </c>
      <c r="F55" s="68">
        <f>IF(F80&lt;=0,0,F80)</f>
        <v>0</v>
      </c>
      <c r="G55" s="68">
        <f>IF(H80&lt;=0,0,H80)</f>
        <v>0</v>
      </c>
      <c r="J55" s="73"/>
      <c r="K55" s="18"/>
      <c r="P55" s="15"/>
    </row>
    <row r="56" spans="1:16" ht="20.25" x14ac:dyDescent="0.3">
      <c r="A56" s="174" t="s">
        <v>115</v>
      </c>
      <c r="B56" s="175"/>
      <c r="C56" s="175"/>
      <c r="D56" s="176"/>
      <c r="E56" s="68">
        <f>IF(D89&lt;=0,0,D89)</f>
        <v>0</v>
      </c>
      <c r="F56" s="68">
        <f>IF(F89&lt;=0,0,F89)</f>
        <v>0</v>
      </c>
      <c r="G56" s="68">
        <f>IF(H89&lt;=0,0,H89)</f>
        <v>0</v>
      </c>
      <c r="H56" s="218" t="s">
        <v>1</v>
      </c>
      <c r="I56" s="219"/>
      <c r="J56" s="73"/>
      <c r="K56" s="18"/>
      <c r="P56" s="15"/>
    </row>
    <row r="57" spans="1:16" ht="20.25" x14ac:dyDescent="0.3">
      <c r="A57" s="74"/>
      <c r="B57" s="75"/>
      <c r="C57" s="75"/>
      <c r="D57" s="166" t="str">
        <f ca="1">IF(D58&lt;&gt;"","",IF(E55&gt;$E48,"Red Cells Above Indicate Insufficient Funding Allocation",IF(F55&gt;$E48,"Red Cells Above Indicate Insufficient Funding Allocation",IF(G55&gt;$E48,"Red Cells Above Indicate Insufficient Funding Allocation",""))))</f>
        <v/>
      </c>
      <c r="E57" s="166"/>
      <c r="F57" s="166"/>
      <c r="G57" s="166"/>
      <c r="H57" s="166"/>
      <c r="I57" s="76"/>
      <c r="J57" s="73"/>
      <c r="K57" s="18"/>
      <c r="P57" s="15"/>
    </row>
    <row r="58" spans="1:16" ht="20.25" x14ac:dyDescent="0.3">
      <c r="A58" s="74"/>
      <c r="B58" s="75"/>
      <c r="C58" s="75"/>
      <c r="D58" s="200" t="str">
        <f ca="1">IF(D57&lt;&gt;"","",IF(E56&gt;$E49,"Red Cells Above Indicate Insufficient Funding Allocation",IF(F56&gt;$E49,"Red Cells Above Indicate Insufficient Funding Allocation",IF(G56&gt;$E49,"Red Cells Above Indicate Insufficient Funding Allocation",""))))</f>
        <v/>
      </c>
      <c r="E58" s="200"/>
      <c r="F58" s="200"/>
      <c r="G58" s="200"/>
      <c r="H58" s="200"/>
      <c r="I58" s="76"/>
      <c r="J58" s="73"/>
      <c r="K58" s="18"/>
      <c r="P58" s="15"/>
    </row>
    <row r="59" spans="1:16" ht="20.25" x14ac:dyDescent="0.3">
      <c r="A59" s="74"/>
      <c r="B59" s="75"/>
      <c r="C59" s="75"/>
      <c r="D59" s="75"/>
      <c r="E59" s="77"/>
      <c r="F59" s="76"/>
      <c r="G59" s="78"/>
      <c r="H59" s="77"/>
      <c r="I59" s="76"/>
      <c r="J59" s="73"/>
      <c r="K59" s="18"/>
      <c r="P59" s="15"/>
    </row>
    <row r="60" spans="1:16" ht="20.25" x14ac:dyDescent="0.3">
      <c r="A60" s="167" t="s">
        <v>80</v>
      </c>
      <c r="B60" s="168"/>
      <c r="C60" s="168"/>
      <c r="D60" s="168"/>
      <c r="E60" s="168"/>
      <c r="F60" s="168"/>
      <c r="G60" s="168"/>
      <c r="H60" s="169"/>
      <c r="I60" s="76"/>
      <c r="J60" s="73"/>
      <c r="K60" s="18"/>
      <c r="P60" s="15"/>
    </row>
    <row r="61" spans="1:16" ht="18" x14ac:dyDescent="0.25">
      <c r="A61" s="18"/>
      <c r="B61" s="18"/>
      <c r="C61" s="12"/>
      <c r="D61" s="18"/>
      <c r="E61" s="18"/>
      <c r="F61" s="18"/>
      <c r="G61" s="18"/>
      <c r="H61" s="18"/>
      <c r="I61" s="76"/>
      <c r="J61" s="73"/>
      <c r="K61" s="18"/>
      <c r="P61" s="15"/>
    </row>
    <row r="62" spans="1:16" ht="18" x14ac:dyDescent="0.25">
      <c r="A62" s="16"/>
      <c r="B62" s="157" t="s">
        <v>98</v>
      </c>
      <c r="C62" s="158"/>
      <c r="D62" s="159"/>
      <c r="E62" s="79"/>
      <c r="F62" s="155" t="s">
        <v>100</v>
      </c>
      <c r="G62" s="156"/>
      <c r="H62" s="18"/>
      <c r="I62" s="76"/>
      <c r="J62" s="73"/>
      <c r="K62" s="18"/>
      <c r="P62" s="15"/>
    </row>
    <row r="63" spans="1:16" ht="18" x14ac:dyDescent="0.25">
      <c r="A63" s="16"/>
      <c r="B63" s="201" t="s">
        <v>99</v>
      </c>
      <c r="C63" s="202"/>
      <c r="D63" s="203"/>
      <c r="E63" s="79"/>
      <c r="F63" s="155" t="s">
        <v>100</v>
      </c>
      <c r="G63" s="156"/>
      <c r="H63" s="18"/>
      <c r="I63" s="76"/>
      <c r="J63" s="73"/>
      <c r="K63" s="18"/>
      <c r="P63" s="15"/>
    </row>
    <row r="64" spans="1:16" ht="18" x14ac:dyDescent="0.25">
      <c r="A64" s="18"/>
      <c r="B64" s="18"/>
      <c r="C64" s="12"/>
      <c r="D64" s="44"/>
      <c r="E64" s="18"/>
      <c r="F64" s="18"/>
      <c r="G64" s="18"/>
      <c r="H64" s="18"/>
      <c r="I64" s="76"/>
      <c r="J64" s="73"/>
      <c r="K64" s="18"/>
      <c r="P64" s="15"/>
    </row>
    <row r="65" spans="1:18" ht="18" x14ac:dyDescent="0.25">
      <c r="A65" s="18"/>
      <c r="C65" s="157" t="s">
        <v>116</v>
      </c>
      <c r="D65" s="159"/>
      <c r="E65" s="80">
        <f>IF(E62="",E63,AVERAGE(E62:E63))</f>
        <v>0</v>
      </c>
      <c r="G65" s="18"/>
      <c r="H65" s="18"/>
      <c r="I65" s="76"/>
      <c r="J65" s="73"/>
      <c r="K65" s="18"/>
      <c r="P65" s="15"/>
    </row>
    <row r="66" spans="1:18" ht="20.25" x14ac:dyDescent="0.3">
      <c r="A66" s="18"/>
      <c r="C66" s="195" t="str">
        <f>IF(E63="","",IF(E65&lt;=0.55,"","ERROR: Affordability Average May not Exceed 55%"))</f>
        <v/>
      </c>
      <c r="D66" s="196"/>
      <c r="E66" s="196"/>
      <c r="F66" s="196"/>
      <c r="G66" s="197"/>
      <c r="H66" s="18"/>
      <c r="I66" s="76"/>
      <c r="J66" s="73"/>
      <c r="K66" s="18"/>
      <c r="L66" s="15"/>
      <c r="P66" s="15"/>
    </row>
    <row r="67" spans="1:18" ht="20.25" x14ac:dyDescent="0.3">
      <c r="A67" s="37"/>
      <c r="C67" s="81"/>
      <c r="D67" s="81"/>
      <c r="E67" s="81"/>
      <c r="F67" s="81"/>
      <c r="G67" s="82"/>
      <c r="H67" s="83"/>
      <c r="I67" s="17"/>
      <c r="J67" s="17"/>
      <c r="K67" s="17"/>
      <c r="L67" s="15"/>
      <c r="R67" s="84"/>
    </row>
    <row r="68" spans="1:18" ht="20.25" x14ac:dyDescent="0.3">
      <c r="A68" s="189" t="s">
        <v>101</v>
      </c>
      <c r="B68" s="192"/>
      <c r="C68" s="192"/>
      <c r="D68" s="192"/>
      <c r="E68" s="192"/>
      <c r="F68" s="192"/>
      <c r="G68" s="192"/>
      <c r="H68" s="193"/>
      <c r="I68" s="85"/>
      <c r="J68" s="85"/>
      <c r="K68" s="85"/>
      <c r="L68" s="15"/>
      <c r="R68" s="86"/>
    </row>
    <row r="69" spans="1:18" ht="18" x14ac:dyDescent="0.25">
      <c r="A69" s="18"/>
      <c r="B69" s="47"/>
      <c r="C69" s="47"/>
      <c r="D69" s="18"/>
      <c r="E69" s="18"/>
      <c r="F69" s="87"/>
      <c r="G69" s="18"/>
      <c r="H69" s="18"/>
      <c r="I69" s="18"/>
      <c r="J69" s="18"/>
      <c r="K69" s="17"/>
      <c r="L69" s="15"/>
      <c r="R69" s="84"/>
    </row>
    <row r="70" spans="1:18" ht="15.75" customHeight="1" x14ac:dyDescent="0.25">
      <c r="A70" s="18"/>
      <c r="B70" s="88"/>
      <c r="C70" s="88"/>
      <c r="D70" s="89" t="s">
        <v>82</v>
      </c>
      <c r="E70" s="90"/>
      <c r="F70" s="89" t="s">
        <v>84</v>
      </c>
      <c r="G70" s="89"/>
      <c r="H70" s="89" t="s">
        <v>83</v>
      </c>
      <c r="I70" s="88"/>
      <c r="J70" s="17"/>
      <c r="K70" s="17"/>
      <c r="L70" s="15"/>
      <c r="R70" s="86"/>
    </row>
    <row r="71" spans="1:18" ht="18" x14ac:dyDescent="0.25">
      <c r="A71" s="47"/>
      <c r="B71" s="47"/>
      <c r="C71" s="18"/>
      <c r="D71" s="47"/>
      <c r="E71" s="90"/>
      <c r="F71" s="18"/>
      <c r="G71" s="18"/>
      <c r="H71" s="18"/>
      <c r="I71" s="18"/>
      <c r="J71" s="17"/>
      <c r="K71" s="17"/>
      <c r="L71" s="15"/>
      <c r="O71" s="91"/>
      <c r="R71" s="86"/>
    </row>
    <row r="72" spans="1:18" ht="20.25" customHeight="1" x14ac:dyDescent="0.3">
      <c r="A72" s="92"/>
      <c r="B72" s="93"/>
      <c r="C72" s="90"/>
      <c r="D72" s="260" t="s">
        <v>95</v>
      </c>
      <c r="E72" s="261"/>
      <c r="F72" s="261"/>
      <c r="G72" s="261"/>
      <c r="H72" s="262"/>
      <c r="I72" s="94"/>
      <c r="J72" s="17"/>
      <c r="K72" s="17"/>
      <c r="L72" s="95"/>
      <c r="M72" s="96"/>
      <c r="N72" s="96"/>
      <c r="O72" s="96"/>
      <c r="R72" s="86"/>
    </row>
    <row r="73" spans="1:18" ht="20.25" customHeight="1" x14ac:dyDescent="0.3">
      <c r="A73" s="97"/>
      <c r="B73" s="98"/>
      <c r="C73" s="99"/>
      <c r="D73" s="100"/>
      <c r="E73" s="100"/>
      <c r="F73" s="101"/>
      <c r="G73" s="100"/>
      <c r="H73" s="100"/>
      <c r="I73" s="94"/>
      <c r="J73" s="17"/>
      <c r="K73" s="17"/>
      <c r="L73" s="95"/>
      <c r="M73" s="96"/>
      <c r="N73" s="96"/>
      <c r="O73" s="96"/>
      <c r="R73" s="86"/>
    </row>
    <row r="74" spans="1:18" ht="18" x14ac:dyDescent="0.25">
      <c r="A74" s="205" t="s">
        <v>117</v>
      </c>
      <c r="B74" s="206"/>
      <c r="C74" s="207"/>
      <c r="D74" s="100">
        <f>$E$52</f>
        <v>0</v>
      </c>
      <c r="E74" s="100"/>
      <c r="F74" s="100">
        <f>$F$52</f>
        <v>0</v>
      </c>
      <c r="G74" s="100"/>
      <c r="H74" s="100">
        <f>$G$52</f>
        <v>0</v>
      </c>
      <c r="I74" s="94"/>
      <c r="J74" s="17"/>
      <c r="K74" s="17"/>
      <c r="R74" s="86"/>
    </row>
    <row r="75" spans="1:18" ht="18" x14ac:dyDescent="0.25">
      <c r="A75" s="102" t="s">
        <v>109</v>
      </c>
      <c r="B75" s="102"/>
      <c r="C75" s="102"/>
      <c r="D75" s="100">
        <f>IF((D74*0.03)+1000&lt;=0,0,(D74*0.03))</f>
        <v>0</v>
      </c>
      <c r="E75" s="100"/>
      <c r="F75" s="100">
        <f>IF((F74*0.03)+1000&lt;=0,0,(F74*0.03))</f>
        <v>0</v>
      </c>
      <c r="G75" s="100"/>
      <c r="H75" s="100">
        <f>IF((H74*0.03)+1000&lt;=0,0,(H74*0.03))</f>
        <v>0</v>
      </c>
      <c r="I75" s="94"/>
      <c r="J75" s="17"/>
      <c r="K75" s="17"/>
      <c r="L75" s="95"/>
      <c r="M75" s="96"/>
      <c r="N75" s="96"/>
      <c r="O75" s="96"/>
      <c r="R75" s="86"/>
    </row>
    <row r="76" spans="1:18" ht="18" x14ac:dyDescent="0.25">
      <c r="A76" s="102" t="s">
        <v>110</v>
      </c>
      <c r="B76" s="102"/>
      <c r="C76" s="102"/>
      <c r="D76" s="100">
        <f>E$54</f>
        <v>0</v>
      </c>
      <c r="E76" s="100"/>
      <c r="F76" s="100">
        <f>F$54</f>
        <v>0</v>
      </c>
      <c r="G76" s="100"/>
      <c r="H76" s="100">
        <f>G$54</f>
        <v>0</v>
      </c>
      <c r="I76" s="94"/>
      <c r="J76" s="17"/>
      <c r="K76" s="17"/>
      <c r="L76" s="95"/>
      <c r="M76" s="96"/>
      <c r="N76" s="96"/>
      <c r="O76" s="96"/>
      <c r="R76" s="86"/>
    </row>
    <row r="77" spans="1:18" ht="18" x14ac:dyDescent="0.25">
      <c r="A77" s="255" t="s">
        <v>103</v>
      </c>
      <c r="B77" s="256"/>
      <c r="C77" s="156"/>
      <c r="D77" s="100">
        <f>D78</f>
        <v>0</v>
      </c>
      <c r="E77" s="100"/>
      <c r="F77" s="100">
        <f>F78</f>
        <v>0</v>
      </c>
      <c r="G77" s="100"/>
      <c r="H77" s="100">
        <f>H78</f>
        <v>0</v>
      </c>
      <c r="I77" s="94"/>
      <c r="J77" s="17"/>
      <c r="K77" s="17"/>
      <c r="L77" s="95"/>
      <c r="R77" s="86"/>
    </row>
    <row r="78" spans="1:18" ht="18" x14ac:dyDescent="0.25">
      <c r="A78" s="103"/>
      <c r="B78" s="104"/>
      <c r="C78" s="90"/>
      <c r="D78" s="100">
        <f>H100/0.95</f>
        <v>0</v>
      </c>
      <c r="E78" s="100"/>
      <c r="F78" s="100">
        <f>H109/0.95</f>
        <v>0</v>
      </c>
      <c r="G78" s="90"/>
      <c r="H78" s="100">
        <f>H118/0.95</f>
        <v>0</v>
      </c>
      <c r="I78" s="94"/>
      <c r="J78" s="17"/>
      <c r="K78" s="17"/>
      <c r="L78" s="95"/>
      <c r="M78" s="96"/>
      <c r="N78" s="96"/>
      <c r="O78" s="96"/>
      <c r="R78" s="86"/>
    </row>
    <row r="79" spans="1:18" ht="18" x14ac:dyDescent="0.25">
      <c r="A79" s="103"/>
      <c r="B79" s="105"/>
      <c r="C79" s="106"/>
      <c r="D79" s="100"/>
      <c r="E79" s="100"/>
      <c r="F79" s="100"/>
      <c r="G79" s="99"/>
      <c r="H79" s="100"/>
      <c r="I79" s="94"/>
      <c r="J79" s="17"/>
      <c r="K79" s="17"/>
      <c r="L79" s="95"/>
      <c r="M79" s="96"/>
      <c r="N79" s="96"/>
      <c r="O79" s="96"/>
      <c r="R79" s="86"/>
    </row>
    <row r="80" spans="1:18" ht="18" x14ac:dyDescent="0.25">
      <c r="A80" s="163" t="s">
        <v>107</v>
      </c>
      <c r="B80" s="164"/>
      <c r="C80" s="165"/>
      <c r="D80" s="44">
        <f>D74+D75+D76-D77</f>
        <v>0</v>
      </c>
      <c r="E80" s="86"/>
      <c r="F80" s="44">
        <f>F74+F75+F76-F77</f>
        <v>0</v>
      </c>
      <c r="G80" s="86"/>
      <c r="H80" s="44">
        <f>H74+H75+H76-H77</f>
        <v>0</v>
      </c>
      <c r="I80" s="94"/>
      <c r="J80" s="17"/>
      <c r="K80" s="17"/>
      <c r="L80" s="95"/>
      <c r="M80" s="96"/>
      <c r="N80" s="96"/>
      <c r="O80" s="96"/>
      <c r="R80" s="86"/>
    </row>
    <row r="81" spans="1:18" ht="18" x14ac:dyDescent="0.25">
      <c r="A81" s="107"/>
      <c r="B81" s="108"/>
      <c r="C81" s="109"/>
      <c r="D81" s="110"/>
      <c r="E81" s="111"/>
      <c r="F81" s="112"/>
      <c r="G81" s="113"/>
      <c r="H81" s="114"/>
      <c r="I81" s="94"/>
      <c r="J81" s="17"/>
      <c r="K81" s="17"/>
      <c r="L81" s="95"/>
      <c r="M81" s="96"/>
      <c r="N81" s="96"/>
      <c r="O81" s="96"/>
      <c r="R81" s="86"/>
    </row>
    <row r="82" spans="1:18" ht="20.25" x14ac:dyDescent="0.3">
      <c r="A82" s="18"/>
      <c r="B82" s="115"/>
      <c r="C82" s="116"/>
      <c r="D82" s="263" t="s">
        <v>102</v>
      </c>
      <c r="E82" s="264"/>
      <c r="F82" s="264"/>
      <c r="G82" s="264"/>
      <c r="H82" s="265"/>
      <c r="I82" s="117"/>
      <c r="J82" s="17"/>
      <c r="K82" s="17"/>
      <c r="L82" s="118"/>
      <c r="M82" s="96"/>
      <c r="R82" s="86"/>
    </row>
    <row r="83" spans="1:18" ht="18" x14ac:dyDescent="0.25">
      <c r="A83" s="205" t="s">
        <v>117</v>
      </c>
      <c r="B83" s="206"/>
      <c r="C83" s="207"/>
      <c r="D83" s="100">
        <f>$E$52</f>
        <v>0</v>
      </c>
      <c r="E83" s="119"/>
      <c r="F83" s="100">
        <f>$F$52</f>
        <v>0</v>
      </c>
      <c r="G83" s="119"/>
      <c r="H83" s="100">
        <f>$G$52</f>
        <v>0</v>
      </c>
      <c r="I83" s="117"/>
      <c r="J83" s="17"/>
      <c r="K83" s="17"/>
      <c r="L83" s="118"/>
      <c r="M83" s="96"/>
      <c r="R83" s="86"/>
    </row>
    <row r="84" spans="1:18" ht="18" x14ac:dyDescent="0.25">
      <c r="A84" s="102" t="s">
        <v>109</v>
      </c>
      <c r="B84" s="102"/>
      <c r="C84" s="102"/>
      <c r="D84" s="100">
        <f>IF((D83*0.03)+1000&lt;=0,0,(D83*0.03))</f>
        <v>0</v>
      </c>
      <c r="E84" s="120"/>
      <c r="F84" s="100">
        <f>IF((F83*0.03)+1000&lt;=0,0,(F83*0.03))</f>
        <v>0</v>
      </c>
      <c r="G84" s="120"/>
      <c r="H84" s="100">
        <f>IF((H83*0.03)+1000&lt;=0,0,(H83*0.03))</f>
        <v>0</v>
      </c>
      <c r="I84" s="117"/>
      <c r="J84" s="17"/>
      <c r="K84" s="17"/>
      <c r="L84" s="118"/>
      <c r="M84" s="96"/>
      <c r="R84" s="86"/>
    </row>
    <row r="85" spans="1:18" ht="18" x14ac:dyDescent="0.25">
      <c r="A85" s="102" t="s">
        <v>110</v>
      </c>
      <c r="B85" s="102"/>
      <c r="C85" s="102"/>
      <c r="D85" s="100">
        <f>E$54</f>
        <v>0</v>
      </c>
      <c r="E85" s="120"/>
      <c r="F85" s="100">
        <f>F$54</f>
        <v>0</v>
      </c>
      <c r="G85" s="120"/>
      <c r="H85" s="100">
        <f>G$54</f>
        <v>0</v>
      </c>
      <c r="I85" s="117"/>
      <c r="J85" s="17"/>
      <c r="K85" s="17"/>
      <c r="L85" s="118"/>
      <c r="M85" s="96"/>
      <c r="R85" s="86"/>
    </row>
    <row r="86" spans="1:18" ht="18" x14ac:dyDescent="0.25">
      <c r="A86" s="257" t="s">
        <v>104</v>
      </c>
      <c r="B86" s="258"/>
      <c r="C86" s="259"/>
      <c r="D86" s="100">
        <f>D87</f>
        <v>0</v>
      </c>
      <c r="E86" s="121"/>
      <c r="F86" s="100">
        <f>F87</f>
        <v>0</v>
      </c>
      <c r="G86" s="122"/>
      <c r="H86" s="100">
        <f>H87</f>
        <v>0</v>
      </c>
      <c r="I86" s="94"/>
      <c r="J86" s="17"/>
      <c r="K86" s="17"/>
      <c r="L86" s="95"/>
      <c r="R86" s="84"/>
    </row>
    <row r="87" spans="1:18" ht="18" x14ac:dyDescent="0.25">
      <c r="A87" s="123"/>
      <c r="B87" s="124"/>
      <c r="C87" s="125"/>
      <c r="D87" s="100">
        <f>H101/0.95</f>
        <v>0</v>
      </c>
      <c r="E87" s="121"/>
      <c r="F87" s="100">
        <f>H110/0.95</f>
        <v>0</v>
      </c>
      <c r="G87" s="126"/>
      <c r="H87" s="100">
        <f>H119/0.95</f>
        <v>0</v>
      </c>
      <c r="I87" s="94"/>
      <c r="J87" s="17"/>
      <c r="K87" s="17"/>
      <c r="L87" s="95"/>
      <c r="M87" s="96"/>
      <c r="N87" s="96"/>
      <c r="O87" s="96"/>
      <c r="R87" s="84"/>
    </row>
    <row r="88" spans="1:18" ht="18" x14ac:dyDescent="0.25">
      <c r="A88" s="123"/>
      <c r="B88" s="124"/>
      <c r="C88" s="125"/>
      <c r="D88" s="100"/>
      <c r="E88" s="121"/>
      <c r="F88" s="100"/>
      <c r="G88" s="126"/>
      <c r="H88" s="100"/>
      <c r="I88" s="94"/>
      <c r="J88" s="17"/>
      <c r="K88" s="17"/>
      <c r="L88" s="95"/>
      <c r="M88" s="96"/>
      <c r="N88" s="96"/>
      <c r="O88" s="96"/>
      <c r="R88" s="84"/>
    </row>
    <row r="89" spans="1:18" ht="18" x14ac:dyDescent="0.25">
      <c r="A89" s="163" t="s">
        <v>107</v>
      </c>
      <c r="B89" s="164"/>
      <c r="C89" s="165"/>
      <c r="D89" s="44">
        <f>D83+D84+D85-D86</f>
        <v>0</v>
      </c>
      <c r="E89" s="127"/>
      <c r="F89" s="44">
        <f>F83+F84+F85-F86</f>
        <v>0</v>
      </c>
      <c r="G89" s="126"/>
      <c r="H89" s="44">
        <f>H83+H84+H85-H86</f>
        <v>0</v>
      </c>
      <c r="I89" s="94"/>
      <c r="J89" s="17"/>
      <c r="K89" s="17"/>
      <c r="L89" s="95"/>
      <c r="M89" s="96"/>
      <c r="N89" s="96"/>
      <c r="O89" s="96"/>
      <c r="R89" s="84"/>
    </row>
    <row r="90" spans="1:18" ht="20.25" x14ac:dyDescent="0.3">
      <c r="A90" s="16"/>
      <c r="B90" s="128"/>
      <c r="C90" s="128"/>
      <c r="D90" s="128"/>
      <c r="E90" s="18"/>
      <c r="F90" s="128"/>
      <c r="G90" s="128"/>
      <c r="H90" s="128"/>
      <c r="I90" s="85"/>
      <c r="J90" s="85"/>
      <c r="K90" s="85"/>
      <c r="L90" s="15"/>
    </row>
    <row r="91" spans="1:18" ht="18" customHeight="1" x14ac:dyDescent="0.3">
      <c r="A91" s="228" t="s">
        <v>123</v>
      </c>
      <c r="B91" s="229"/>
      <c r="C91" s="229"/>
      <c r="D91" s="229"/>
      <c r="E91" s="229"/>
      <c r="F91" s="229"/>
      <c r="G91" s="229"/>
      <c r="H91" s="230"/>
      <c r="I91" s="85"/>
      <c r="J91" s="85"/>
      <c r="K91" s="85"/>
      <c r="L91" s="15"/>
    </row>
    <row r="92" spans="1:18" ht="18" customHeight="1" x14ac:dyDescent="0.25">
      <c r="A92" s="231" t="s">
        <v>89</v>
      </c>
      <c r="B92" s="232"/>
      <c r="C92" s="232"/>
      <c r="D92" s="232"/>
      <c r="E92" s="232"/>
      <c r="F92" s="232"/>
      <c r="G92" s="232"/>
      <c r="H92" s="233"/>
      <c r="I92" s="18"/>
      <c r="J92" s="18"/>
      <c r="K92" s="17"/>
      <c r="L92" s="15"/>
    </row>
    <row r="93" spans="1:18" ht="18" x14ac:dyDescent="0.25">
      <c r="A93" s="18"/>
      <c r="B93" s="18"/>
      <c r="C93" s="47"/>
      <c r="D93" s="18"/>
      <c r="E93" s="129"/>
      <c r="F93" s="18"/>
      <c r="G93" s="18"/>
      <c r="H93" s="18"/>
      <c r="I93" s="18"/>
      <c r="J93" s="18"/>
      <c r="K93" s="17"/>
      <c r="L93" s="15"/>
    </row>
    <row r="94" spans="1:18" ht="18" x14ac:dyDescent="0.25">
      <c r="A94" s="18"/>
      <c r="B94" s="100"/>
      <c r="C94" s="100"/>
      <c r="D94" s="100"/>
      <c r="E94" s="100"/>
      <c r="F94" s="100"/>
      <c r="G94" s="100"/>
      <c r="H94" s="100"/>
      <c r="I94" s="100"/>
      <c r="J94" s="100"/>
      <c r="K94" s="17"/>
      <c r="L94" s="15"/>
    </row>
    <row r="95" spans="1:18" ht="18" x14ac:dyDescent="0.2">
      <c r="A95" s="160" t="s">
        <v>124</v>
      </c>
      <c r="B95" s="161"/>
      <c r="C95" s="161"/>
      <c r="D95" s="161"/>
      <c r="E95" s="161"/>
      <c r="F95" s="161"/>
      <c r="G95" s="161"/>
      <c r="H95" s="162"/>
      <c r="I95" s="130"/>
      <c r="J95" s="130"/>
      <c r="K95" s="130"/>
      <c r="L95" s="15"/>
    </row>
    <row r="96" spans="1:18" ht="18" x14ac:dyDescent="0.25">
      <c r="A96" s="18"/>
      <c r="B96" s="18"/>
      <c r="C96" s="88"/>
      <c r="D96" s="92"/>
      <c r="E96" s="92"/>
      <c r="F96" s="92"/>
      <c r="G96" s="92"/>
      <c r="H96" s="18"/>
      <c r="I96" s="18"/>
      <c r="J96" s="18"/>
      <c r="K96" s="17"/>
      <c r="L96" s="15"/>
      <c r="Q96" s="16" t="s">
        <v>25</v>
      </c>
    </row>
    <row r="97" spans="1:18" ht="18" x14ac:dyDescent="0.25">
      <c r="A97" s="92" t="s">
        <v>120</v>
      </c>
      <c r="B97" s="92" t="s">
        <v>31</v>
      </c>
      <c r="C97" s="92" t="s">
        <v>32</v>
      </c>
      <c r="D97" s="92" t="s">
        <v>44</v>
      </c>
      <c r="E97" s="92" t="s">
        <v>44</v>
      </c>
      <c r="F97" s="198" t="s">
        <v>19</v>
      </c>
      <c r="G97" s="92" t="s">
        <v>43</v>
      </c>
      <c r="H97" s="92" t="s">
        <v>34</v>
      </c>
      <c r="I97" s="92"/>
      <c r="J97" s="92"/>
      <c r="K97" s="17"/>
      <c r="L97" s="15"/>
      <c r="Q97" s="16" t="s">
        <v>25</v>
      </c>
    </row>
    <row r="98" spans="1:18" ht="18" x14ac:dyDescent="0.25">
      <c r="A98" s="92" t="s">
        <v>97</v>
      </c>
      <c r="B98" s="92" t="s">
        <v>121</v>
      </c>
      <c r="C98" s="92" t="s">
        <v>35</v>
      </c>
      <c r="D98" s="92" t="s">
        <v>45</v>
      </c>
      <c r="E98" s="92" t="s">
        <v>46</v>
      </c>
      <c r="F98" s="199"/>
      <c r="G98" s="92" t="s">
        <v>47</v>
      </c>
      <c r="H98" s="92" t="s">
        <v>33</v>
      </c>
      <c r="I98" s="92"/>
      <c r="J98" s="92"/>
      <c r="K98" s="17"/>
      <c r="L98" s="15"/>
      <c r="Q98" s="16" t="s">
        <v>25</v>
      </c>
      <c r="R98" s="86"/>
    </row>
    <row r="99" spans="1:18" ht="18" x14ac:dyDescent="0.25">
      <c r="A99" s="18"/>
      <c r="B99" s="100"/>
      <c r="C99" s="100"/>
      <c r="D99" s="100"/>
      <c r="E99" s="100"/>
      <c r="F99" s="100"/>
      <c r="G99" s="100"/>
      <c r="H99" s="100"/>
      <c r="I99" s="100"/>
      <c r="J99" s="100"/>
      <c r="K99" s="17"/>
      <c r="L99" s="15"/>
    </row>
    <row r="100" spans="1:18" ht="18" x14ac:dyDescent="0.25">
      <c r="A100" s="131">
        <f>$E$62</f>
        <v>0</v>
      </c>
      <c r="B100" s="100" t="e">
        <f>(0.28*$E$140)/12</f>
        <v>#N/A</v>
      </c>
      <c r="C100" s="100" t="e">
        <f>IF(B100=0,0,($E$53))</f>
        <v>#N/A</v>
      </c>
      <c r="D100" s="100" t="e">
        <f>IF(B100=0,0,$C$25)</f>
        <v>#N/A</v>
      </c>
      <c r="E100" s="100">
        <f>(((D77)*(C$24))/100)*((C$23)/12)</f>
        <v>0</v>
      </c>
      <c r="F100" s="100">
        <f>((D77*0.95)/1000)*((C$28)/12)</f>
        <v>0</v>
      </c>
      <c r="G100" s="100" t="e">
        <f>B100-C100-D100-E100-F100</f>
        <v>#N/A</v>
      </c>
      <c r="H100" s="100">
        <f>IF($C$22="",0,PV($C$22/12,$C$26*12,-G100))</f>
        <v>0</v>
      </c>
      <c r="I100" s="100"/>
      <c r="J100" s="100"/>
      <c r="K100" s="17"/>
      <c r="L100" s="15"/>
    </row>
    <row r="101" spans="1:18" ht="18" x14ac:dyDescent="0.25">
      <c r="A101" s="131">
        <f>$E$63</f>
        <v>0</v>
      </c>
      <c r="B101" s="100" t="e">
        <f>(0.28*$E$142)/12</f>
        <v>#N/A</v>
      </c>
      <c r="C101" s="100" t="e">
        <f>IF(B101=0,0,($E$53))</f>
        <v>#N/A</v>
      </c>
      <c r="D101" s="100" t="e">
        <f>IF(B101=0,0,$C$25)</f>
        <v>#N/A</v>
      </c>
      <c r="E101" s="100">
        <f>(((D86)*(C$24))/100)*((C$23)/12)</f>
        <v>0</v>
      </c>
      <c r="F101" s="100">
        <f>((D86*0.95)/1000)*((C$28)/12)</f>
        <v>0</v>
      </c>
      <c r="G101" s="100" t="e">
        <f>B101-C101-D101-E101-F101</f>
        <v>#N/A</v>
      </c>
      <c r="H101" s="100">
        <f>IF($C$22="",0,PV($C$22/12,$C$26*12,-G101))</f>
        <v>0</v>
      </c>
      <c r="I101" s="100"/>
      <c r="J101" s="100"/>
      <c r="K101" s="17"/>
      <c r="L101" s="15"/>
    </row>
    <row r="102" spans="1:18" ht="18" x14ac:dyDescent="0.25">
      <c r="A102" s="18"/>
      <c r="B102" s="100"/>
      <c r="C102" s="100"/>
      <c r="D102" s="100"/>
      <c r="E102" s="100"/>
      <c r="F102" s="100"/>
      <c r="G102" s="100"/>
      <c r="H102" s="100"/>
      <c r="I102" s="100"/>
      <c r="J102" s="100"/>
      <c r="K102" s="17"/>
      <c r="L102" s="15"/>
    </row>
    <row r="103" spans="1:18" ht="18" x14ac:dyDescent="0.25">
      <c r="A103" s="18"/>
      <c r="B103" s="100"/>
      <c r="C103" s="100"/>
      <c r="D103" s="100"/>
      <c r="E103" s="100"/>
      <c r="F103" s="100"/>
      <c r="G103" s="100"/>
      <c r="H103" s="100"/>
      <c r="I103" s="100"/>
      <c r="J103" s="100"/>
      <c r="K103" s="17"/>
      <c r="L103" s="15"/>
    </row>
    <row r="104" spans="1:18" ht="18" x14ac:dyDescent="0.2">
      <c r="A104" s="160" t="s">
        <v>125</v>
      </c>
      <c r="B104" s="161"/>
      <c r="C104" s="161"/>
      <c r="D104" s="161"/>
      <c r="E104" s="161"/>
      <c r="F104" s="161"/>
      <c r="G104" s="161"/>
      <c r="H104" s="162"/>
      <c r="I104" s="130"/>
      <c r="J104" s="130"/>
      <c r="K104" s="130"/>
      <c r="L104" s="15"/>
    </row>
    <row r="105" spans="1:18" ht="18" x14ac:dyDescent="0.25">
      <c r="A105" s="18"/>
      <c r="B105" s="18"/>
      <c r="C105" s="132"/>
      <c r="D105" s="21"/>
      <c r="E105" s="133"/>
      <c r="F105" s="133"/>
      <c r="G105" s="133"/>
      <c r="H105" s="18"/>
      <c r="I105" s="18"/>
      <c r="J105" s="18"/>
      <c r="K105" s="17"/>
      <c r="L105" s="15"/>
    </row>
    <row r="106" spans="1:18" ht="18" x14ac:dyDescent="0.25">
      <c r="A106" s="92" t="s">
        <v>96</v>
      </c>
      <c r="B106" s="92" t="s">
        <v>31</v>
      </c>
      <c r="C106" s="92" t="s">
        <v>32</v>
      </c>
      <c r="D106" s="92" t="s">
        <v>44</v>
      </c>
      <c r="E106" s="92" t="s">
        <v>44</v>
      </c>
      <c r="F106" s="198" t="s">
        <v>19</v>
      </c>
      <c r="G106" s="92" t="s">
        <v>43</v>
      </c>
      <c r="H106" s="92" t="s">
        <v>34</v>
      </c>
      <c r="I106" s="92"/>
      <c r="J106" s="92"/>
      <c r="K106" s="17"/>
      <c r="L106" s="15"/>
    </row>
    <row r="107" spans="1:18" ht="18" x14ac:dyDescent="0.25">
      <c r="A107" s="92" t="s">
        <v>97</v>
      </c>
      <c r="B107" s="92" t="s">
        <v>121</v>
      </c>
      <c r="C107" s="92" t="s">
        <v>35</v>
      </c>
      <c r="D107" s="92" t="s">
        <v>45</v>
      </c>
      <c r="E107" s="92" t="s">
        <v>46</v>
      </c>
      <c r="F107" s="199"/>
      <c r="G107" s="92" t="s">
        <v>47</v>
      </c>
      <c r="H107" s="92" t="s">
        <v>33</v>
      </c>
      <c r="I107" s="92"/>
      <c r="J107" s="92"/>
      <c r="K107" s="17"/>
      <c r="L107" s="15"/>
    </row>
    <row r="108" spans="1:18" ht="18" x14ac:dyDescent="0.25">
      <c r="A108" s="18"/>
      <c r="B108" s="100"/>
      <c r="C108" s="100"/>
      <c r="D108" s="100"/>
      <c r="E108" s="100"/>
      <c r="F108" s="100"/>
      <c r="G108" s="100"/>
      <c r="H108" s="100"/>
      <c r="I108" s="100"/>
      <c r="J108" s="100"/>
      <c r="K108" s="17"/>
      <c r="L108" s="15"/>
    </row>
    <row r="109" spans="1:18" ht="18" x14ac:dyDescent="0.25">
      <c r="A109" s="131">
        <f>$E$62</f>
        <v>0</v>
      </c>
      <c r="B109" s="100" t="e">
        <f>(0.28)*((($F$140)+($G$140))/2)/12</f>
        <v>#N/A</v>
      </c>
      <c r="C109" s="100" t="e">
        <f>IF(B109=0,0,($F$53))</f>
        <v>#N/A</v>
      </c>
      <c r="D109" s="100" t="e">
        <f>IF(B109=0,0,$C$25)</f>
        <v>#N/A</v>
      </c>
      <c r="E109" s="100">
        <f>(((F77)*(C$24))/100)*((C$23)/12)</f>
        <v>0</v>
      </c>
      <c r="F109" s="100">
        <f>((F77*0.95)/1000)*((C$28)/12)</f>
        <v>0</v>
      </c>
      <c r="G109" s="100" t="e">
        <f>B109-C109-D109-E109-F109</f>
        <v>#N/A</v>
      </c>
      <c r="H109" s="100">
        <f>IF($C$22="",0,PV($C$22/12,$C$26*12,-G109))</f>
        <v>0</v>
      </c>
      <c r="I109" s="100"/>
      <c r="J109" s="100"/>
      <c r="K109" s="17"/>
      <c r="L109" s="15"/>
    </row>
    <row r="110" spans="1:18" ht="18" x14ac:dyDescent="0.25">
      <c r="A110" s="131">
        <f>$E$63</f>
        <v>0</v>
      </c>
      <c r="B110" s="100" t="e">
        <f>(0.28)*((($F$142)+($G$142))/2)/12</f>
        <v>#N/A</v>
      </c>
      <c r="C110" s="100" t="e">
        <f>IF(B110=0,0,($F$53))</f>
        <v>#N/A</v>
      </c>
      <c r="D110" s="100" t="e">
        <f>IF(B110=0,0,$C$25)</f>
        <v>#N/A</v>
      </c>
      <c r="E110" s="100">
        <f>(((F86)*(C$24))/100)*((C$23)/12)</f>
        <v>0</v>
      </c>
      <c r="F110" s="100">
        <f>((F86*0.95)/1000)*((C$28)/12)</f>
        <v>0</v>
      </c>
      <c r="G110" s="100" t="e">
        <f>B110-C110-D110-E110-F110</f>
        <v>#N/A</v>
      </c>
      <c r="H110" s="100">
        <f>IF($C$22="",0,PV($C$22/12,$C$26*12,-G110))</f>
        <v>0</v>
      </c>
      <c r="I110" s="100"/>
      <c r="J110" s="100"/>
      <c r="K110" s="17"/>
      <c r="L110" s="15"/>
    </row>
    <row r="111" spans="1:18" x14ac:dyDescent="0.2">
      <c r="A111" s="17"/>
      <c r="B111" s="17"/>
      <c r="C111" s="17"/>
      <c r="D111" s="17"/>
      <c r="E111" s="17"/>
      <c r="F111" s="17"/>
      <c r="G111" s="17"/>
      <c r="H111" s="17"/>
      <c r="I111" s="17"/>
      <c r="J111" s="17"/>
      <c r="K111" s="17"/>
      <c r="L111" s="15"/>
    </row>
    <row r="112" spans="1:18" x14ac:dyDescent="0.2">
      <c r="A112" s="17"/>
      <c r="B112" s="17"/>
      <c r="C112" s="17"/>
      <c r="D112" s="17"/>
      <c r="E112" s="17"/>
      <c r="F112" s="17"/>
      <c r="G112" s="17"/>
      <c r="H112" s="17"/>
      <c r="I112" s="17"/>
      <c r="J112" s="17"/>
      <c r="K112" s="17"/>
      <c r="L112" s="15"/>
    </row>
    <row r="113" spans="1:12" ht="18" x14ac:dyDescent="0.2">
      <c r="A113" s="160" t="s">
        <v>126</v>
      </c>
      <c r="B113" s="161"/>
      <c r="C113" s="161"/>
      <c r="D113" s="161"/>
      <c r="E113" s="161"/>
      <c r="F113" s="161"/>
      <c r="G113" s="161"/>
      <c r="H113" s="162"/>
      <c r="I113" s="130"/>
      <c r="J113" s="130"/>
      <c r="K113" s="130"/>
      <c r="L113" s="15"/>
    </row>
    <row r="114" spans="1:12" ht="18" x14ac:dyDescent="0.25">
      <c r="A114" s="18"/>
      <c r="B114" s="18"/>
      <c r="C114" s="132"/>
      <c r="D114" s="21"/>
      <c r="E114" s="133"/>
      <c r="F114" s="133"/>
      <c r="G114" s="133"/>
      <c r="H114" s="18"/>
      <c r="I114" s="18"/>
      <c r="J114" s="18"/>
      <c r="K114" s="17"/>
      <c r="L114" s="15"/>
    </row>
    <row r="115" spans="1:12" ht="18" x14ac:dyDescent="0.25">
      <c r="A115" s="92" t="s">
        <v>96</v>
      </c>
      <c r="B115" s="92" t="s">
        <v>31</v>
      </c>
      <c r="C115" s="92" t="s">
        <v>32</v>
      </c>
      <c r="D115" s="92" t="s">
        <v>44</v>
      </c>
      <c r="E115" s="92" t="s">
        <v>44</v>
      </c>
      <c r="F115" s="198" t="s">
        <v>19</v>
      </c>
      <c r="G115" s="92" t="s">
        <v>43</v>
      </c>
      <c r="H115" s="92" t="s">
        <v>34</v>
      </c>
      <c r="I115" s="92"/>
      <c r="J115" s="92"/>
      <c r="K115" s="17"/>
      <c r="L115" s="15"/>
    </row>
    <row r="116" spans="1:12" ht="18" x14ac:dyDescent="0.25">
      <c r="A116" s="92" t="s">
        <v>97</v>
      </c>
      <c r="B116" s="92" t="s">
        <v>121</v>
      </c>
      <c r="C116" s="92" t="s">
        <v>35</v>
      </c>
      <c r="D116" s="92" t="s">
        <v>45</v>
      </c>
      <c r="E116" s="92" t="s">
        <v>46</v>
      </c>
      <c r="F116" s="199"/>
      <c r="G116" s="92" t="s">
        <v>47</v>
      </c>
      <c r="H116" s="92" t="s">
        <v>33</v>
      </c>
      <c r="I116" s="92"/>
      <c r="J116" s="92"/>
      <c r="K116" s="17"/>
      <c r="L116" s="15"/>
    </row>
    <row r="117" spans="1:12" ht="18" x14ac:dyDescent="0.25">
      <c r="A117" s="18"/>
      <c r="B117" s="100"/>
      <c r="C117" s="100"/>
      <c r="D117" s="100"/>
      <c r="E117" s="100"/>
      <c r="F117" s="100"/>
      <c r="G117" s="100"/>
      <c r="H117" s="100"/>
      <c r="I117" s="100"/>
      <c r="J117" s="100"/>
      <c r="K117" s="17"/>
      <c r="L117" s="15"/>
    </row>
    <row r="118" spans="1:12" ht="18" x14ac:dyDescent="0.25">
      <c r="A118" s="131">
        <f>$E$62</f>
        <v>0</v>
      </c>
      <c r="B118" s="100" t="e">
        <f>(0.28)*($H$140/12)</f>
        <v>#N/A</v>
      </c>
      <c r="C118" s="100" t="e">
        <f>IF(B118=0,0,($G$53))</f>
        <v>#N/A</v>
      </c>
      <c r="D118" s="100" t="e">
        <f>IF(B118=0,0,$C$25)</f>
        <v>#N/A</v>
      </c>
      <c r="E118" s="100">
        <f>(((H77)*(C$24))/100)*((C$23)/12)</f>
        <v>0</v>
      </c>
      <c r="F118" s="100">
        <f>((H77*0.95)/1000)*((C$28)/12)</f>
        <v>0</v>
      </c>
      <c r="G118" s="100" t="e">
        <f>B118-C118-D118-E118-F118</f>
        <v>#N/A</v>
      </c>
      <c r="H118" s="100">
        <f>IF($C$22="",0,PV($C$22/12,$C$26*12,-G118))</f>
        <v>0</v>
      </c>
      <c r="I118" s="100"/>
      <c r="J118" s="100"/>
      <c r="K118" s="17"/>
      <c r="L118" s="15"/>
    </row>
    <row r="119" spans="1:12" ht="18" x14ac:dyDescent="0.25">
      <c r="A119" s="131">
        <f>$E$63</f>
        <v>0</v>
      </c>
      <c r="B119" s="100" t="e">
        <f>(0.28)*($H$142/12)</f>
        <v>#N/A</v>
      </c>
      <c r="C119" s="100" t="e">
        <f>IF(B119=0,0,($G$53))</f>
        <v>#N/A</v>
      </c>
      <c r="D119" s="100" t="e">
        <f>IF(B119=0,0,$C$25)</f>
        <v>#N/A</v>
      </c>
      <c r="E119" s="100">
        <f>(((H86)*(C$24))/100)*((C$23)/12)</f>
        <v>0</v>
      </c>
      <c r="F119" s="100">
        <f>((H86*0.95)/1000)*((C$28)/12)</f>
        <v>0</v>
      </c>
      <c r="G119" s="100" t="e">
        <f>B119-C119-D119-E119-F119</f>
        <v>#N/A</v>
      </c>
      <c r="H119" s="100">
        <f>IF($C$22="",0,PV($C$22/12,$C$26*12,-G119))</f>
        <v>0</v>
      </c>
      <c r="I119" s="100"/>
      <c r="J119" s="100"/>
      <c r="K119" s="17"/>
      <c r="L119" s="15"/>
    </row>
    <row r="120" spans="1:12" ht="18" x14ac:dyDescent="0.25">
      <c r="A120" s="18"/>
      <c r="B120" s="100"/>
      <c r="C120" s="100"/>
      <c r="D120" s="100"/>
      <c r="E120" s="100"/>
      <c r="F120" s="100"/>
      <c r="G120" s="100"/>
      <c r="H120" s="100"/>
      <c r="I120" s="100"/>
      <c r="J120" s="100"/>
      <c r="K120" s="17"/>
      <c r="L120" s="15"/>
    </row>
    <row r="121" spans="1:12" x14ac:dyDescent="0.2">
      <c r="A121" s="17"/>
      <c r="B121" s="17"/>
      <c r="C121" s="17"/>
      <c r="D121" s="17"/>
      <c r="E121" s="17"/>
      <c r="F121" s="17"/>
      <c r="G121" s="17"/>
      <c r="H121" s="17"/>
      <c r="I121" s="134"/>
      <c r="J121" s="134"/>
      <c r="K121" s="134"/>
      <c r="L121" s="15"/>
    </row>
    <row r="122" spans="1:12" ht="20.25" x14ac:dyDescent="0.3">
      <c r="A122" s="246" t="s">
        <v>27</v>
      </c>
      <c r="B122" s="247"/>
      <c r="C122" s="247"/>
      <c r="D122" s="247"/>
      <c r="E122" s="247"/>
      <c r="F122" s="247"/>
      <c r="G122" s="247"/>
      <c r="H122" s="247"/>
      <c r="I122" s="247"/>
      <c r="J122" s="248"/>
      <c r="K122" s="135"/>
      <c r="L122" s="15"/>
    </row>
    <row r="123" spans="1:12" ht="18" x14ac:dyDescent="0.25">
      <c r="A123" s="225" t="str">
        <f>C16</f>
        <v>2017 COAH Regional Income Limits
(Updated by AHPNJ)</v>
      </c>
      <c r="B123" s="226"/>
      <c r="C123" s="226"/>
      <c r="D123" s="226"/>
      <c r="E123" s="226"/>
      <c r="F123" s="226"/>
      <c r="G123" s="226"/>
      <c r="H123" s="226"/>
      <c r="I123" s="226"/>
      <c r="J123" s="227"/>
      <c r="K123" s="18"/>
      <c r="L123" s="15"/>
    </row>
    <row r="124" spans="1:12" ht="18" x14ac:dyDescent="0.25">
      <c r="A124" s="18"/>
      <c r="B124" s="18"/>
      <c r="C124" s="18"/>
      <c r="D124" s="18"/>
      <c r="E124" s="18"/>
      <c r="F124" s="18"/>
      <c r="G124" s="18"/>
      <c r="H124" s="18"/>
      <c r="I124" s="18"/>
      <c r="J124" s="18"/>
      <c r="K124" s="136"/>
      <c r="L124" s="15"/>
    </row>
    <row r="125" spans="1:12" ht="18" x14ac:dyDescent="0.25">
      <c r="A125" s="190" t="s">
        <v>37</v>
      </c>
      <c r="B125" s="190"/>
      <c r="C125" s="92" t="s">
        <v>28</v>
      </c>
      <c r="D125" s="92" t="s">
        <v>13</v>
      </c>
      <c r="E125" s="92" t="s">
        <v>14</v>
      </c>
      <c r="F125" s="92" t="s">
        <v>15</v>
      </c>
      <c r="G125" s="92" t="s">
        <v>16</v>
      </c>
      <c r="H125" s="92" t="s">
        <v>17</v>
      </c>
      <c r="I125" s="137" t="s">
        <v>29</v>
      </c>
      <c r="J125" s="92">
        <v>8</v>
      </c>
      <c r="K125" s="17"/>
      <c r="L125" s="15"/>
    </row>
    <row r="126" spans="1:12" ht="18" x14ac:dyDescent="0.25">
      <c r="A126" s="190" t="s">
        <v>39</v>
      </c>
      <c r="B126" s="190"/>
      <c r="C126" s="138" t="e">
        <f>LOOKUP($C$18,'Income Limits'!$A$7:$A$12,'Income Limits'!C$7:C$12)</f>
        <v>#N/A</v>
      </c>
      <c r="D126" s="138" t="e">
        <f>LOOKUP($C$18,'Income Limits'!$A$7:$A$12,'Income Limits'!D$7:D$12)</f>
        <v>#N/A</v>
      </c>
      <c r="E126" s="138" t="e">
        <f>LOOKUP($C$18,'Income Limits'!$A$7:$A$12,'Income Limits'!E$7:E$12)</f>
        <v>#N/A</v>
      </c>
      <c r="F126" s="138" t="e">
        <f>LOOKUP($C$18,'Income Limits'!$A$7:$A$12,'Income Limits'!F$7:F$12)</f>
        <v>#N/A</v>
      </c>
      <c r="G126" s="138" t="e">
        <f>LOOKUP($C$18,'Income Limits'!$A$7:$A$12,'Income Limits'!G$7:G$12)</f>
        <v>#N/A</v>
      </c>
      <c r="H126" s="138" t="e">
        <f>LOOKUP($C$18,'Income Limits'!$A$7:$A$12,'Income Limits'!H$7:H$12)</f>
        <v>#N/A</v>
      </c>
      <c r="I126" s="138" t="e">
        <f>LOOKUP($C$18,'Income Limits'!$A$7:$A$12,'Income Limits'!I$7:I$12)</f>
        <v>#N/A</v>
      </c>
      <c r="J126" s="138" t="e">
        <f>LOOKUP($C$18,'Income Limits'!$A$7:$A$12,'Income Limits'!J$7:J$12)</f>
        <v>#N/A</v>
      </c>
      <c r="K126" s="17"/>
      <c r="L126" s="15"/>
    </row>
    <row r="127" spans="1:12" ht="18" x14ac:dyDescent="0.25">
      <c r="A127" s="18"/>
      <c r="B127" s="18"/>
      <c r="C127" s="18"/>
      <c r="D127" s="18"/>
      <c r="E127" s="18"/>
      <c r="F127" s="18"/>
      <c r="G127" s="18"/>
      <c r="H127" s="18"/>
      <c r="I127" s="136"/>
      <c r="J127" s="18"/>
      <c r="K127" s="17"/>
      <c r="L127" s="15"/>
    </row>
    <row r="128" spans="1:12" ht="18" x14ac:dyDescent="0.25">
      <c r="A128" s="18" t="s">
        <v>12</v>
      </c>
      <c r="B128" s="92" t="s">
        <v>36</v>
      </c>
      <c r="C128" s="18"/>
      <c r="D128" s="18"/>
      <c r="E128" s="18"/>
      <c r="F128" s="18"/>
      <c r="G128" s="18"/>
      <c r="H128" s="18"/>
      <c r="I128" s="136"/>
      <c r="J128" s="18"/>
      <c r="K128" s="17"/>
      <c r="L128" s="15"/>
    </row>
    <row r="129" spans="1:12" ht="18" x14ac:dyDescent="0.25">
      <c r="A129" s="18"/>
      <c r="B129" s="18"/>
      <c r="C129" s="18"/>
      <c r="D129" s="18"/>
      <c r="E129" s="18"/>
      <c r="F129" s="18"/>
      <c r="G129" s="18"/>
      <c r="H129" s="18"/>
      <c r="I129" s="136"/>
      <c r="J129" s="18"/>
      <c r="K129" s="17"/>
      <c r="L129" s="15"/>
    </row>
    <row r="130" spans="1:12" ht="18" x14ac:dyDescent="0.25">
      <c r="A130" s="21" t="s">
        <v>18</v>
      </c>
      <c r="B130" s="139">
        <v>0.8</v>
      </c>
      <c r="C130" s="100" t="e">
        <f t="shared" ref="C130:J132" si="0">$B130*C$126</f>
        <v>#N/A</v>
      </c>
      <c r="D130" s="100" t="e">
        <f t="shared" si="0"/>
        <v>#N/A</v>
      </c>
      <c r="E130" s="100" t="e">
        <f t="shared" ref="E130:H132" si="1">$B130*E$126</f>
        <v>#N/A</v>
      </c>
      <c r="F130" s="100" t="e">
        <f t="shared" si="1"/>
        <v>#N/A</v>
      </c>
      <c r="G130" s="100" t="e">
        <f t="shared" si="1"/>
        <v>#N/A</v>
      </c>
      <c r="H130" s="100" t="e">
        <f t="shared" si="1"/>
        <v>#N/A</v>
      </c>
      <c r="I130" s="140" t="e">
        <f t="shared" si="0"/>
        <v>#N/A</v>
      </c>
      <c r="J130" s="100" t="e">
        <f t="shared" si="0"/>
        <v>#N/A</v>
      </c>
      <c r="K130" s="17"/>
      <c r="L130" s="15"/>
    </row>
    <row r="131" spans="1:12" ht="18" x14ac:dyDescent="0.25">
      <c r="A131" s="21" t="s">
        <v>20</v>
      </c>
      <c r="B131" s="139">
        <v>0.5</v>
      </c>
      <c r="C131" s="100" t="e">
        <f t="shared" si="0"/>
        <v>#N/A</v>
      </c>
      <c r="D131" s="100" t="e">
        <f t="shared" si="0"/>
        <v>#N/A</v>
      </c>
      <c r="E131" s="100" t="e">
        <f t="shared" si="1"/>
        <v>#N/A</v>
      </c>
      <c r="F131" s="100" t="e">
        <f t="shared" si="1"/>
        <v>#N/A</v>
      </c>
      <c r="G131" s="100" t="e">
        <f t="shared" si="1"/>
        <v>#N/A</v>
      </c>
      <c r="H131" s="100" t="e">
        <f t="shared" si="1"/>
        <v>#N/A</v>
      </c>
      <c r="I131" s="140" t="e">
        <f t="shared" si="0"/>
        <v>#N/A</v>
      </c>
      <c r="J131" s="140" t="e">
        <f t="shared" si="0"/>
        <v>#N/A</v>
      </c>
      <c r="K131" s="17"/>
      <c r="L131" s="15"/>
    </row>
    <row r="132" spans="1:12" ht="18" x14ac:dyDescent="0.25">
      <c r="A132" s="21" t="s">
        <v>77</v>
      </c>
      <c r="B132" s="139">
        <v>0.3</v>
      </c>
      <c r="C132" s="100" t="e">
        <f t="shared" si="0"/>
        <v>#N/A</v>
      </c>
      <c r="D132" s="100" t="e">
        <f t="shared" si="0"/>
        <v>#N/A</v>
      </c>
      <c r="E132" s="100" t="e">
        <f t="shared" si="1"/>
        <v>#N/A</v>
      </c>
      <c r="F132" s="100" t="e">
        <f t="shared" si="1"/>
        <v>#N/A</v>
      </c>
      <c r="G132" s="100" t="e">
        <f t="shared" si="1"/>
        <v>#N/A</v>
      </c>
      <c r="H132" s="100" t="e">
        <f t="shared" si="1"/>
        <v>#N/A</v>
      </c>
      <c r="I132" s="140" t="e">
        <f t="shared" si="0"/>
        <v>#N/A</v>
      </c>
      <c r="J132" s="140" t="e">
        <f t="shared" si="0"/>
        <v>#N/A</v>
      </c>
      <c r="K132" s="17"/>
      <c r="L132" s="15"/>
    </row>
    <row r="133" spans="1:12" ht="18" x14ac:dyDescent="0.25">
      <c r="A133" s="21"/>
      <c r="B133" s="139"/>
      <c r="C133" s="100"/>
      <c r="D133" s="100"/>
      <c r="E133" s="100"/>
      <c r="F133" s="100"/>
      <c r="G133" s="100"/>
      <c r="H133" s="100"/>
      <c r="I133" s="140"/>
      <c r="J133" s="140"/>
      <c r="K133" s="17"/>
      <c r="L133" s="15"/>
    </row>
    <row r="134" spans="1:12" ht="39.75" customHeight="1" x14ac:dyDescent="0.25">
      <c r="A134" s="252" t="s">
        <v>127</v>
      </c>
      <c r="B134" s="253"/>
      <c r="C134" s="253"/>
      <c r="D134" s="253"/>
      <c r="E134" s="253"/>
      <c r="F134" s="253"/>
      <c r="G134" s="253"/>
      <c r="H134" s="253"/>
      <c r="I134" s="253"/>
      <c r="J134" s="254"/>
      <c r="K134" s="17"/>
      <c r="L134" s="15"/>
    </row>
    <row r="135" spans="1:12" ht="18" hidden="1" x14ac:dyDescent="0.25">
      <c r="A135" s="135"/>
      <c r="B135" s="135"/>
      <c r="C135" s="135"/>
      <c r="D135" s="135"/>
      <c r="E135" s="135"/>
      <c r="F135" s="135"/>
      <c r="G135" s="135"/>
      <c r="H135" s="135"/>
      <c r="I135" s="140"/>
      <c r="J135" s="140"/>
      <c r="K135" s="17"/>
      <c r="L135" s="15"/>
    </row>
    <row r="136" spans="1:12" ht="18" hidden="1" x14ac:dyDescent="0.25">
      <c r="A136" s="141"/>
      <c r="B136" s="142"/>
      <c r="C136" s="143"/>
      <c r="D136" s="143"/>
      <c r="E136" s="143"/>
      <c r="F136" s="143"/>
      <c r="G136" s="143"/>
      <c r="H136" s="143"/>
      <c r="I136" s="144"/>
      <c r="J136" s="144"/>
      <c r="K136" s="14"/>
    </row>
    <row r="137" spans="1:12" ht="18" hidden="1" x14ac:dyDescent="0.25">
      <c r="A137" s="145"/>
      <c r="B137" s="146"/>
      <c r="C137" s="147"/>
      <c r="D137" s="147"/>
      <c r="E137" s="147"/>
      <c r="F137" s="147"/>
      <c r="G137" s="147"/>
      <c r="H137" s="147"/>
      <c r="I137" s="148"/>
      <c r="J137" s="148"/>
    </row>
    <row r="138" spans="1:12" ht="18" hidden="1" x14ac:dyDescent="0.25">
      <c r="A138" s="149"/>
      <c r="B138" s="146"/>
      <c r="C138" s="147"/>
      <c r="D138" s="147"/>
      <c r="E138" s="147"/>
      <c r="F138" s="147"/>
      <c r="G138" s="147"/>
      <c r="H138" s="147"/>
      <c r="I138" s="148"/>
      <c r="J138" s="147"/>
    </row>
    <row r="139" spans="1:12" ht="18" hidden="1" x14ac:dyDescent="0.25">
      <c r="A139" s="150" t="s">
        <v>23</v>
      </c>
      <c r="B139" s="146" t="e">
        <f>#REF!</f>
        <v>#REF!</v>
      </c>
      <c r="C139" s="147" t="e">
        <f t="shared" ref="C139:J140" si="2">$B139*C$126</f>
        <v>#REF!</v>
      </c>
      <c r="D139" s="147" t="e">
        <f t="shared" si="2"/>
        <v>#REF!</v>
      </c>
      <c r="E139" s="147" t="e">
        <f t="shared" ref="E139:H140" si="3">$B139*E$126</f>
        <v>#REF!</v>
      </c>
      <c r="F139" s="147" t="e">
        <f t="shared" si="3"/>
        <v>#REF!</v>
      </c>
      <c r="G139" s="147" t="e">
        <f t="shared" si="3"/>
        <v>#REF!</v>
      </c>
      <c r="H139" s="147" t="e">
        <f t="shared" si="3"/>
        <v>#REF!</v>
      </c>
      <c r="I139" s="148" t="e">
        <f t="shared" si="2"/>
        <v>#REF!</v>
      </c>
      <c r="J139" s="148" t="e">
        <f t="shared" si="2"/>
        <v>#REF!</v>
      </c>
    </row>
    <row r="140" spans="1:12" ht="18" hidden="1" x14ac:dyDescent="0.25">
      <c r="A140" s="150" t="s">
        <v>24</v>
      </c>
      <c r="B140" s="146">
        <f>E62</f>
        <v>0</v>
      </c>
      <c r="C140" s="147" t="e">
        <f t="shared" si="2"/>
        <v>#N/A</v>
      </c>
      <c r="D140" s="147" t="e">
        <f t="shared" si="2"/>
        <v>#N/A</v>
      </c>
      <c r="E140" s="147" t="e">
        <f t="shared" si="3"/>
        <v>#N/A</v>
      </c>
      <c r="F140" s="147" t="e">
        <f t="shared" si="3"/>
        <v>#N/A</v>
      </c>
      <c r="G140" s="147" t="e">
        <f t="shared" si="3"/>
        <v>#N/A</v>
      </c>
      <c r="H140" s="147" t="e">
        <f t="shared" si="3"/>
        <v>#N/A</v>
      </c>
      <c r="I140" s="148" t="e">
        <f t="shared" si="2"/>
        <v>#N/A</v>
      </c>
      <c r="J140" s="148" t="e">
        <f t="shared" si="2"/>
        <v>#N/A</v>
      </c>
    </row>
    <row r="141" spans="1:12" ht="18" hidden="1" x14ac:dyDescent="0.25">
      <c r="A141" s="149"/>
      <c r="B141" s="146"/>
      <c r="C141" s="147"/>
      <c r="D141" s="147"/>
      <c r="E141" s="147"/>
      <c r="F141" s="147"/>
      <c r="G141" s="147"/>
      <c r="H141" s="147"/>
      <c r="I141" s="148"/>
      <c r="J141" s="147"/>
    </row>
    <row r="142" spans="1:12" ht="18" hidden="1" x14ac:dyDescent="0.25">
      <c r="A142" s="150" t="s">
        <v>26</v>
      </c>
      <c r="B142" s="146">
        <f>E63</f>
        <v>0</v>
      </c>
      <c r="C142" s="147" t="e">
        <f t="shared" ref="C142:J144" si="4">$B142*C$126</f>
        <v>#N/A</v>
      </c>
      <c r="D142" s="147" t="e">
        <f t="shared" si="4"/>
        <v>#N/A</v>
      </c>
      <c r="E142" s="147" t="e">
        <f t="shared" ref="E142:H144" si="5">$B142*E$126</f>
        <v>#N/A</v>
      </c>
      <c r="F142" s="147" t="e">
        <f t="shared" si="5"/>
        <v>#N/A</v>
      </c>
      <c r="G142" s="147" t="e">
        <f t="shared" si="5"/>
        <v>#N/A</v>
      </c>
      <c r="H142" s="147" t="e">
        <f t="shared" si="5"/>
        <v>#N/A</v>
      </c>
      <c r="I142" s="148" t="e">
        <f t="shared" si="4"/>
        <v>#N/A</v>
      </c>
      <c r="J142" s="148" t="e">
        <f t="shared" si="4"/>
        <v>#N/A</v>
      </c>
    </row>
    <row r="143" spans="1:12" ht="18" hidden="1" x14ac:dyDescent="0.25">
      <c r="A143" s="150" t="s">
        <v>30</v>
      </c>
      <c r="B143" s="146" t="e">
        <f>#REF!</f>
        <v>#REF!</v>
      </c>
      <c r="C143" s="147" t="e">
        <f t="shared" si="4"/>
        <v>#REF!</v>
      </c>
      <c r="D143" s="147" t="e">
        <f t="shared" si="4"/>
        <v>#REF!</v>
      </c>
      <c r="E143" s="147" t="e">
        <f t="shared" si="5"/>
        <v>#REF!</v>
      </c>
      <c r="F143" s="147" t="e">
        <f t="shared" si="5"/>
        <v>#REF!</v>
      </c>
      <c r="G143" s="147" t="e">
        <f t="shared" si="5"/>
        <v>#REF!</v>
      </c>
      <c r="H143" s="147" t="e">
        <f t="shared" si="5"/>
        <v>#REF!</v>
      </c>
      <c r="I143" s="148" t="e">
        <f t="shared" si="4"/>
        <v>#REF!</v>
      </c>
      <c r="J143" s="148" t="e">
        <f t="shared" si="4"/>
        <v>#REF!</v>
      </c>
    </row>
    <row r="144" spans="1:12" ht="18" hidden="1" x14ac:dyDescent="0.25">
      <c r="A144" s="150" t="s">
        <v>66</v>
      </c>
      <c r="B144" s="146" t="e">
        <f>#REF!</f>
        <v>#REF!</v>
      </c>
      <c r="C144" s="147" t="e">
        <f t="shared" si="4"/>
        <v>#REF!</v>
      </c>
      <c r="D144" s="147" t="e">
        <f t="shared" si="4"/>
        <v>#REF!</v>
      </c>
      <c r="E144" s="147" t="e">
        <f t="shared" si="5"/>
        <v>#REF!</v>
      </c>
      <c r="F144" s="147" t="e">
        <f t="shared" si="5"/>
        <v>#REF!</v>
      </c>
      <c r="G144" s="147" t="e">
        <f t="shared" si="5"/>
        <v>#REF!</v>
      </c>
      <c r="H144" s="147" t="e">
        <f t="shared" si="5"/>
        <v>#REF!</v>
      </c>
      <c r="I144" s="147" t="e">
        <f t="shared" si="4"/>
        <v>#REF!</v>
      </c>
      <c r="J144" s="147" t="e">
        <f t="shared" si="4"/>
        <v>#REF!</v>
      </c>
    </row>
    <row r="145" spans="1:11" ht="18" hidden="1" x14ac:dyDescent="0.25">
      <c r="A145" s="149"/>
      <c r="B145" s="151"/>
      <c r="C145" s="147"/>
      <c r="D145" s="147"/>
      <c r="E145" s="147"/>
      <c r="F145" s="147"/>
      <c r="G145" s="147"/>
      <c r="H145" s="147"/>
      <c r="I145" s="147"/>
      <c r="J145" s="147"/>
      <c r="K145" s="96"/>
    </row>
    <row r="146" spans="1:11" ht="18" x14ac:dyDescent="0.25">
      <c r="A146" s="149"/>
      <c r="B146" s="151"/>
      <c r="C146" s="151"/>
      <c r="D146" s="151"/>
      <c r="E146" s="151"/>
      <c r="F146" s="151"/>
      <c r="G146" s="151"/>
      <c r="H146" s="151"/>
      <c r="I146" s="151"/>
      <c r="J146" s="151"/>
    </row>
    <row r="147" spans="1:11" s="151" customFormat="1" ht="96" customHeight="1" x14ac:dyDescent="0.25">
      <c r="A147" s="234" t="s">
        <v>133</v>
      </c>
      <c r="B147" s="235"/>
      <c r="C147" s="235"/>
      <c r="D147" s="235"/>
      <c r="E147" s="235"/>
      <c r="F147" s="235"/>
      <c r="G147" s="235"/>
      <c r="H147" s="235"/>
      <c r="I147" s="235"/>
      <c r="J147" s="236"/>
      <c r="K147" s="16"/>
    </row>
    <row r="148" spans="1:11" s="151" customFormat="1" ht="18" x14ac:dyDescent="0.25">
      <c r="A148" s="152"/>
      <c r="B148" s="153"/>
      <c r="C148" s="153"/>
      <c r="D148" s="153"/>
      <c r="E148" s="153"/>
      <c r="F148" s="153"/>
      <c r="G148" s="153"/>
      <c r="H148" s="153"/>
      <c r="I148" s="153"/>
      <c r="J148" s="153"/>
      <c r="K148" s="16"/>
    </row>
    <row r="149" spans="1:11" s="151" customFormat="1" ht="18" x14ac:dyDescent="0.25">
      <c r="A149" s="152"/>
      <c r="B149" s="153"/>
      <c r="C149" s="153"/>
      <c r="D149" s="153"/>
      <c r="E149" s="153"/>
      <c r="F149" s="153"/>
      <c r="G149" s="153"/>
      <c r="H149" s="153"/>
      <c r="I149" s="153"/>
      <c r="J149" s="153"/>
      <c r="K149" s="16"/>
    </row>
    <row r="150" spans="1:11" s="151" customFormat="1" ht="18" x14ac:dyDescent="0.25">
      <c r="A150" s="152"/>
      <c r="B150" s="153"/>
      <c r="C150" s="153"/>
      <c r="D150" s="153"/>
      <c r="E150" s="153"/>
      <c r="F150" s="153"/>
      <c r="G150" s="153"/>
      <c r="H150" s="153"/>
      <c r="I150" s="153"/>
      <c r="J150" s="153"/>
      <c r="K150" s="16"/>
    </row>
    <row r="151" spans="1:11" s="151" customFormat="1" ht="18" x14ac:dyDescent="0.25">
      <c r="A151" s="152"/>
      <c r="B151" s="153"/>
      <c r="C151" s="153"/>
      <c r="D151" s="153"/>
      <c r="E151" s="153"/>
      <c r="F151" s="153"/>
      <c r="G151" s="153"/>
      <c r="H151" s="153"/>
      <c r="I151" s="153"/>
      <c r="J151" s="153"/>
      <c r="K151" s="16"/>
    </row>
    <row r="152" spans="1:11" s="151" customFormat="1" ht="18" x14ac:dyDescent="0.25">
      <c r="A152" s="152"/>
      <c r="B152" s="153"/>
      <c r="C152" s="153"/>
      <c r="D152" s="153"/>
      <c r="E152" s="153"/>
      <c r="F152" s="153"/>
      <c r="G152" s="153"/>
      <c r="H152" s="153"/>
      <c r="I152" s="153"/>
      <c r="J152" s="153"/>
      <c r="K152" s="16"/>
    </row>
    <row r="153" spans="1:11" s="151" customFormat="1" ht="18" x14ac:dyDescent="0.25">
      <c r="A153" s="152"/>
      <c r="B153" s="153"/>
      <c r="C153" s="153"/>
      <c r="D153" s="153"/>
      <c r="E153" s="153"/>
      <c r="F153" s="153"/>
      <c r="G153" s="153"/>
      <c r="H153" s="153"/>
      <c r="I153" s="153"/>
      <c r="J153" s="153"/>
      <c r="K153" s="16"/>
    </row>
    <row r="154" spans="1:11" s="151" customFormat="1" ht="18" x14ac:dyDescent="0.25">
      <c r="A154" s="152"/>
      <c r="B154" s="153"/>
      <c r="C154" s="153"/>
      <c r="D154" s="153"/>
      <c r="E154" s="153"/>
      <c r="F154" s="153"/>
      <c r="G154" s="153"/>
      <c r="H154" s="153"/>
      <c r="I154" s="153"/>
      <c r="J154" s="153"/>
      <c r="K154" s="16"/>
    </row>
    <row r="155" spans="1:11" s="151" customFormat="1" ht="18" x14ac:dyDescent="0.25">
      <c r="A155" s="152"/>
      <c r="B155" s="153"/>
      <c r="C155" s="153"/>
      <c r="D155" s="153"/>
      <c r="E155" s="153"/>
      <c r="F155" s="153"/>
      <c r="G155" s="153"/>
      <c r="H155" s="153"/>
      <c r="I155" s="153"/>
      <c r="J155" s="153"/>
      <c r="K155" s="16"/>
    </row>
    <row r="156" spans="1:11" s="151" customFormat="1" ht="18" x14ac:dyDescent="0.25">
      <c r="A156" s="152"/>
      <c r="B156" s="153"/>
      <c r="C156" s="153"/>
      <c r="D156" s="153"/>
      <c r="E156" s="153"/>
      <c r="F156" s="153"/>
      <c r="G156" s="153"/>
      <c r="H156" s="153"/>
      <c r="I156" s="153"/>
      <c r="J156" s="153"/>
      <c r="K156" s="16"/>
    </row>
    <row r="157" spans="1:11" s="151" customFormat="1" ht="18" x14ac:dyDescent="0.25">
      <c r="A157" s="152"/>
      <c r="B157" s="153"/>
      <c r="C157" s="153"/>
      <c r="D157" s="153"/>
      <c r="E157" s="153"/>
      <c r="F157" s="153"/>
      <c r="G157" s="153"/>
      <c r="H157" s="153"/>
      <c r="I157" s="153"/>
      <c r="J157" s="153"/>
      <c r="K157" s="16"/>
    </row>
    <row r="158" spans="1:11" s="151" customFormat="1" ht="18" x14ac:dyDescent="0.25">
      <c r="A158" s="152"/>
      <c r="B158" s="153"/>
      <c r="C158" s="153"/>
      <c r="D158" s="153"/>
      <c r="E158" s="153"/>
      <c r="F158" s="153"/>
      <c r="G158" s="153"/>
      <c r="H158" s="153"/>
      <c r="I158" s="153"/>
      <c r="J158" s="153"/>
      <c r="K158" s="16"/>
    </row>
    <row r="159" spans="1:11" s="151" customFormat="1" ht="18" x14ac:dyDescent="0.25">
      <c r="A159" s="152"/>
      <c r="B159" s="153"/>
      <c r="C159" s="153"/>
      <c r="D159" s="153"/>
      <c r="E159" s="153"/>
      <c r="F159" s="153"/>
      <c r="G159" s="153"/>
      <c r="H159" s="153"/>
      <c r="I159" s="153"/>
      <c r="J159" s="153"/>
      <c r="K159" s="16"/>
    </row>
    <row r="160" spans="1:11" s="151" customFormat="1" ht="18" x14ac:dyDescent="0.25">
      <c r="A160" s="152"/>
      <c r="B160" s="153"/>
      <c r="C160" s="153"/>
      <c r="D160" s="153"/>
      <c r="E160" s="153"/>
      <c r="F160" s="153"/>
      <c r="G160" s="153"/>
      <c r="H160" s="153"/>
      <c r="I160" s="153"/>
      <c r="J160" s="153"/>
      <c r="K160" s="16"/>
    </row>
    <row r="161" spans="1:19" s="151" customFormat="1" ht="18" x14ac:dyDescent="0.25">
      <c r="A161" s="152"/>
      <c r="B161" s="153"/>
      <c r="C161" s="153"/>
      <c r="D161" s="153"/>
      <c r="E161" s="153"/>
      <c r="F161" s="153"/>
      <c r="G161" s="153"/>
      <c r="H161" s="153"/>
      <c r="I161" s="153"/>
      <c r="J161" s="153"/>
      <c r="K161" s="16"/>
    </row>
    <row r="162" spans="1:19" s="151" customFormat="1" ht="18" x14ac:dyDescent="0.25">
      <c r="A162" s="152"/>
      <c r="B162" s="153"/>
      <c r="C162" s="153"/>
      <c r="D162" s="153"/>
      <c r="E162" s="153"/>
      <c r="F162" s="153"/>
      <c r="G162" s="153"/>
      <c r="H162" s="153"/>
      <c r="I162" s="153"/>
      <c r="J162" s="153"/>
      <c r="K162" s="16"/>
    </row>
    <row r="163" spans="1:19" s="151" customFormat="1" ht="18" x14ac:dyDescent="0.25">
      <c r="A163" s="152"/>
      <c r="B163" s="153"/>
      <c r="C163" s="153"/>
      <c r="D163" s="153"/>
      <c r="E163" s="153"/>
      <c r="F163" s="153"/>
      <c r="G163" s="153"/>
      <c r="H163" s="153"/>
      <c r="I163" s="153"/>
      <c r="J163" s="153"/>
      <c r="K163" s="16"/>
      <c r="R163" s="16"/>
      <c r="S163" s="16"/>
    </row>
    <row r="164" spans="1:19" x14ac:dyDescent="0.2">
      <c r="A164" s="152"/>
      <c r="B164" s="153"/>
      <c r="C164" s="153"/>
      <c r="D164" s="153"/>
      <c r="E164" s="153"/>
      <c r="F164" s="153"/>
      <c r="G164" s="153"/>
      <c r="H164" s="153"/>
      <c r="I164" s="153"/>
      <c r="J164" s="153"/>
    </row>
    <row r="165" spans="1:19" x14ac:dyDescent="0.2">
      <c r="A165" s="152"/>
      <c r="B165" s="153"/>
      <c r="C165" s="153"/>
      <c r="D165" s="153"/>
      <c r="E165" s="153"/>
      <c r="F165" s="153"/>
      <c r="G165" s="153"/>
      <c r="H165" s="153"/>
      <c r="I165" s="153"/>
      <c r="J165" s="153"/>
    </row>
    <row r="166" spans="1:19" x14ac:dyDescent="0.2">
      <c r="A166" s="152"/>
      <c r="B166" s="153"/>
      <c r="C166" s="153"/>
      <c r="D166" s="153"/>
      <c r="E166" s="153"/>
      <c r="F166" s="153"/>
      <c r="G166" s="153"/>
      <c r="H166" s="153"/>
      <c r="I166" s="153"/>
      <c r="J166" s="153"/>
    </row>
    <row r="167" spans="1:19" x14ac:dyDescent="0.2">
      <c r="A167" s="152"/>
      <c r="B167" s="153"/>
      <c r="C167" s="153"/>
      <c r="D167" s="153"/>
      <c r="E167" s="153"/>
      <c r="F167" s="153"/>
      <c r="G167" s="153"/>
      <c r="H167" s="153"/>
      <c r="I167" s="153"/>
      <c r="J167" s="153"/>
    </row>
    <row r="168" spans="1:19" x14ac:dyDescent="0.2">
      <c r="A168" s="152"/>
      <c r="B168" s="153"/>
      <c r="C168" s="153"/>
      <c r="D168" s="153"/>
      <c r="E168" s="153"/>
      <c r="F168" s="153"/>
      <c r="G168" s="153"/>
      <c r="H168" s="153"/>
      <c r="I168" s="153"/>
      <c r="J168" s="153"/>
    </row>
    <row r="169" spans="1:19" x14ac:dyDescent="0.2">
      <c r="A169" s="152"/>
      <c r="B169" s="153"/>
      <c r="C169" s="153"/>
      <c r="D169" s="153"/>
      <c r="E169" s="153"/>
      <c r="F169" s="153"/>
      <c r="G169" s="153"/>
      <c r="H169" s="153"/>
      <c r="I169" s="153"/>
      <c r="J169" s="153"/>
    </row>
    <row r="170" spans="1:19" x14ac:dyDescent="0.2">
      <c r="A170" s="152"/>
      <c r="B170" s="153"/>
      <c r="C170" s="153"/>
      <c r="D170" s="153"/>
      <c r="E170" s="153"/>
      <c r="F170" s="153"/>
      <c r="G170" s="153"/>
      <c r="H170" s="153"/>
      <c r="I170" s="153"/>
      <c r="J170" s="153"/>
    </row>
    <row r="171" spans="1:19" x14ac:dyDescent="0.2">
      <c r="A171" s="152"/>
      <c r="B171" s="153"/>
      <c r="C171" s="153"/>
      <c r="D171" s="153"/>
      <c r="E171" s="153"/>
      <c r="F171" s="153"/>
      <c r="G171" s="153"/>
      <c r="H171" s="153"/>
      <c r="I171" s="153"/>
      <c r="J171" s="153"/>
    </row>
    <row r="172" spans="1:19" x14ac:dyDescent="0.2">
      <c r="A172" s="152"/>
      <c r="B172" s="153"/>
      <c r="C172" s="153"/>
      <c r="D172" s="153"/>
      <c r="E172" s="153"/>
      <c r="F172" s="153"/>
      <c r="G172" s="153"/>
      <c r="H172" s="153"/>
      <c r="I172" s="153"/>
      <c r="J172" s="153"/>
    </row>
    <row r="173" spans="1:19" x14ac:dyDescent="0.2">
      <c r="A173" s="152"/>
      <c r="B173" s="153"/>
      <c r="C173" s="153"/>
      <c r="D173" s="153"/>
      <c r="E173" s="153"/>
      <c r="F173" s="153"/>
      <c r="G173" s="153"/>
      <c r="H173" s="153"/>
      <c r="I173" s="153"/>
      <c r="J173" s="153"/>
    </row>
    <row r="174" spans="1:19" x14ac:dyDescent="0.2">
      <c r="A174" s="152"/>
      <c r="B174" s="153"/>
      <c r="C174" s="153"/>
      <c r="D174" s="153"/>
      <c r="E174" s="153"/>
      <c r="F174" s="153"/>
      <c r="G174" s="153"/>
      <c r="H174" s="153"/>
      <c r="I174" s="153"/>
      <c r="J174" s="153"/>
    </row>
    <row r="175" spans="1:19" x14ac:dyDescent="0.2">
      <c r="A175" s="152"/>
      <c r="B175" s="153"/>
      <c r="C175" s="153"/>
      <c r="D175" s="153"/>
      <c r="E175" s="153"/>
      <c r="F175" s="153"/>
      <c r="G175" s="153"/>
      <c r="H175" s="153"/>
      <c r="I175" s="153"/>
      <c r="J175" s="153"/>
    </row>
    <row r="176" spans="1:19" x14ac:dyDescent="0.2">
      <c r="A176" s="152"/>
      <c r="B176" s="153"/>
      <c r="C176" s="153"/>
      <c r="D176" s="153"/>
      <c r="E176" s="153"/>
      <c r="F176" s="153"/>
      <c r="G176" s="153"/>
      <c r="H176" s="153"/>
      <c r="I176" s="153"/>
      <c r="J176" s="153"/>
    </row>
    <row r="177" spans="1:10" x14ac:dyDescent="0.2">
      <c r="A177" s="152"/>
      <c r="B177" s="153"/>
      <c r="C177" s="153"/>
      <c r="D177" s="153"/>
      <c r="E177" s="153"/>
      <c r="F177" s="153"/>
      <c r="G177" s="153"/>
      <c r="H177" s="153"/>
      <c r="I177" s="153"/>
      <c r="J177" s="153"/>
    </row>
    <row r="178" spans="1:10" x14ac:dyDescent="0.2">
      <c r="A178" s="152"/>
      <c r="B178" s="153"/>
      <c r="C178" s="153"/>
      <c r="D178" s="153"/>
      <c r="E178" s="153"/>
      <c r="F178" s="153"/>
      <c r="G178" s="153"/>
      <c r="H178" s="153"/>
      <c r="I178" s="153"/>
      <c r="J178" s="153"/>
    </row>
    <row r="179" spans="1:10" x14ac:dyDescent="0.2">
      <c r="A179" s="152"/>
      <c r="B179" s="153"/>
      <c r="C179" s="153"/>
      <c r="D179" s="153"/>
      <c r="E179" s="153"/>
      <c r="F179" s="153"/>
      <c r="G179" s="153"/>
      <c r="H179" s="153"/>
      <c r="I179" s="153"/>
      <c r="J179" s="153"/>
    </row>
    <row r="180" spans="1:10" x14ac:dyDescent="0.2">
      <c r="A180" s="152"/>
      <c r="B180" s="153"/>
      <c r="C180" s="153"/>
      <c r="D180" s="153"/>
      <c r="E180" s="153"/>
      <c r="F180" s="153"/>
      <c r="G180" s="153"/>
      <c r="H180" s="153"/>
      <c r="I180" s="153"/>
      <c r="J180" s="153"/>
    </row>
    <row r="181" spans="1:10" x14ac:dyDescent="0.2">
      <c r="A181" s="152"/>
      <c r="B181" s="153"/>
      <c r="C181" s="153"/>
      <c r="D181" s="153"/>
      <c r="E181" s="153"/>
      <c r="F181" s="153"/>
      <c r="G181" s="153"/>
      <c r="H181" s="153"/>
      <c r="I181" s="153"/>
      <c r="J181" s="153"/>
    </row>
    <row r="182" spans="1:10" x14ac:dyDescent="0.2">
      <c r="A182" s="152"/>
      <c r="B182" s="153"/>
      <c r="C182" s="153"/>
      <c r="D182" s="153"/>
      <c r="E182" s="153"/>
      <c r="F182" s="153"/>
      <c r="G182" s="153"/>
      <c r="H182" s="153"/>
      <c r="I182" s="153"/>
      <c r="J182" s="153"/>
    </row>
    <row r="183" spans="1:10" x14ac:dyDescent="0.2">
      <c r="A183" s="152"/>
      <c r="B183" s="153"/>
      <c r="C183" s="153"/>
      <c r="D183" s="153"/>
      <c r="E183" s="153"/>
      <c r="F183" s="153"/>
      <c r="G183" s="153"/>
      <c r="H183" s="153"/>
      <c r="I183" s="153"/>
      <c r="J183" s="153"/>
    </row>
    <row r="184" spans="1:10" x14ac:dyDescent="0.2">
      <c r="A184" s="152"/>
      <c r="B184" s="153"/>
      <c r="C184" s="153"/>
      <c r="D184" s="153"/>
      <c r="E184" s="153"/>
      <c r="F184" s="153"/>
      <c r="G184" s="153"/>
      <c r="H184" s="153"/>
      <c r="I184" s="153"/>
      <c r="J184" s="153"/>
    </row>
    <row r="185" spans="1:10" x14ac:dyDescent="0.2">
      <c r="A185" s="152"/>
      <c r="B185" s="153"/>
      <c r="C185" s="153"/>
      <c r="D185" s="153"/>
      <c r="E185" s="153"/>
      <c r="F185" s="153"/>
      <c r="G185" s="153"/>
      <c r="H185" s="153"/>
      <c r="I185" s="153"/>
      <c r="J185" s="153"/>
    </row>
    <row r="186" spans="1:10" x14ac:dyDescent="0.2">
      <c r="A186" s="152"/>
      <c r="B186" s="153"/>
      <c r="C186" s="153"/>
      <c r="D186" s="153"/>
      <c r="E186" s="153"/>
      <c r="F186" s="153"/>
      <c r="G186" s="153"/>
      <c r="H186" s="153"/>
      <c r="I186" s="153"/>
      <c r="J186" s="153"/>
    </row>
    <row r="187" spans="1:10" x14ac:dyDescent="0.2">
      <c r="A187" s="152"/>
      <c r="B187" s="153"/>
      <c r="C187" s="153"/>
      <c r="D187" s="153"/>
      <c r="E187" s="153"/>
      <c r="F187" s="153"/>
      <c r="G187" s="153"/>
      <c r="H187" s="153"/>
      <c r="I187" s="153"/>
      <c r="J187" s="153"/>
    </row>
    <row r="188" spans="1:10" x14ac:dyDescent="0.2">
      <c r="A188" s="152"/>
      <c r="B188" s="153"/>
      <c r="C188" s="153"/>
      <c r="D188" s="153"/>
      <c r="E188" s="153"/>
      <c r="F188" s="153"/>
      <c r="G188" s="153"/>
      <c r="H188" s="153"/>
      <c r="I188" s="153"/>
      <c r="J188" s="153"/>
    </row>
    <row r="189" spans="1:10" x14ac:dyDescent="0.2">
      <c r="A189" s="152"/>
      <c r="B189" s="153"/>
      <c r="C189" s="153"/>
      <c r="D189" s="153"/>
      <c r="E189" s="153"/>
      <c r="F189" s="153"/>
      <c r="G189" s="153"/>
      <c r="H189" s="153"/>
      <c r="I189" s="153"/>
      <c r="J189" s="153"/>
    </row>
    <row r="190" spans="1:10" x14ac:dyDescent="0.2">
      <c r="A190" s="152"/>
      <c r="B190" s="153"/>
      <c r="C190" s="153"/>
      <c r="D190" s="153"/>
      <c r="E190" s="153"/>
      <c r="F190" s="153"/>
      <c r="G190" s="153"/>
      <c r="H190" s="153"/>
      <c r="I190" s="153"/>
      <c r="J190" s="153"/>
    </row>
    <row r="191" spans="1:10" x14ac:dyDescent="0.2">
      <c r="A191" s="152"/>
      <c r="B191" s="153"/>
      <c r="C191" s="153"/>
      <c r="D191" s="153"/>
      <c r="E191" s="153"/>
      <c r="F191" s="153"/>
      <c r="G191" s="153"/>
      <c r="H191" s="153"/>
      <c r="I191" s="153"/>
      <c r="J191" s="153"/>
    </row>
    <row r="192" spans="1:10" x14ac:dyDescent="0.2">
      <c r="A192" s="152"/>
      <c r="B192" s="153"/>
      <c r="C192" s="153"/>
      <c r="D192" s="153"/>
      <c r="E192" s="153"/>
      <c r="F192" s="153"/>
      <c r="G192" s="153"/>
      <c r="H192" s="153"/>
      <c r="I192" s="153"/>
      <c r="J192" s="153"/>
    </row>
    <row r="193" spans="1:10" x14ac:dyDescent="0.2">
      <c r="A193" s="152"/>
      <c r="B193" s="153"/>
      <c r="C193" s="153"/>
      <c r="D193" s="153"/>
      <c r="E193" s="153"/>
      <c r="F193" s="153"/>
      <c r="G193" s="153"/>
      <c r="H193" s="153"/>
      <c r="I193" s="153"/>
      <c r="J193" s="153"/>
    </row>
    <row r="194" spans="1:10" x14ac:dyDescent="0.2">
      <c r="A194" s="152"/>
      <c r="B194" s="153"/>
      <c r="C194" s="153"/>
      <c r="D194" s="153"/>
      <c r="E194" s="153"/>
      <c r="F194" s="153"/>
      <c r="G194" s="153"/>
      <c r="H194" s="153"/>
      <c r="I194" s="153"/>
      <c r="J194" s="153"/>
    </row>
    <row r="195" spans="1:10" x14ac:dyDescent="0.2">
      <c r="A195" s="152"/>
      <c r="B195" s="153"/>
      <c r="C195" s="153"/>
      <c r="D195" s="153"/>
      <c r="E195" s="153"/>
      <c r="F195" s="153"/>
      <c r="G195" s="153"/>
      <c r="H195" s="153"/>
      <c r="I195" s="153"/>
      <c r="J195" s="153"/>
    </row>
    <row r="196" spans="1:10" x14ac:dyDescent="0.2">
      <c r="A196" s="152"/>
      <c r="B196" s="153"/>
      <c r="C196" s="153"/>
      <c r="D196" s="153"/>
      <c r="E196" s="153"/>
      <c r="F196" s="153"/>
      <c r="G196" s="153"/>
      <c r="H196" s="153"/>
      <c r="I196" s="153"/>
      <c r="J196" s="153"/>
    </row>
    <row r="197" spans="1:10" x14ac:dyDescent="0.2">
      <c r="A197" s="152"/>
      <c r="B197" s="153"/>
      <c r="C197" s="153"/>
      <c r="D197" s="153"/>
      <c r="E197" s="153"/>
      <c r="F197" s="153"/>
      <c r="G197" s="153"/>
      <c r="H197" s="153"/>
      <c r="I197" s="153"/>
      <c r="J197" s="153"/>
    </row>
    <row r="198" spans="1:10" x14ac:dyDescent="0.2">
      <c r="A198" s="152"/>
      <c r="B198" s="153"/>
      <c r="C198" s="153"/>
      <c r="D198" s="153"/>
      <c r="E198" s="153"/>
      <c r="F198" s="153"/>
      <c r="G198" s="153"/>
      <c r="H198" s="153"/>
      <c r="I198" s="153"/>
      <c r="J198" s="153"/>
    </row>
    <row r="199" spans="1:10" x14ac:dyDescent="0.2">
      <c r="A199" s="152"/>
      <c r="B199" s="153"/>
      <c r="C199" s="153"/>
      <c r="D199" s="153"/>
      <c r="E199" s="153"/>
      <c r="F199" s="153"/>
      <c r="G199" s="153"/>
      <c r="H199" s="153"/>
      <c r="I199" s="153"/>
      <c r="J199" s="153"/>
    </row>
    <row r="200" spans="1:10" x14ac:dyDescent="0.2">
      <c r="A200" s="152"/>
      <c r="B200" s="153"/>
      <c r="C200" s="153"/>
      <c r="D200" s="153"/>
      <c r="E200" s="153"/>
      <c r="F200" s="153"/>
      <c r="G200" s="153"/>
      <c r="H200" s="153"/>
      <c r="I200" s="153"/>
      <c r="J200" s="153"/>
    </row>
    <row r="201" spans="1:10" x14ac:dyDescent="0.2">
      <c r="A201" s="152"/>
      <c r="B201" s="153"/>
      <c r="C201" s="153"/>
      <c r="D201" s="153"/>
      <c r="E201" s="153"/>
      <c r="F201" s="153"/>
      <c r="G201" s="153"/>
      <c r="H201" s="153"/>
      <c r="I201" s="153"/>
      <c r="J201" s="153"/>
    </row>
    <row r="202" spans="1:10" x14ac:dyDescent="0.2">
      <c r="A202" s="152"/>
      <c r="B202" s="153"/>
      <c r="C202" s="153"/>
      <c r="D202" s="153"/>
      <c r="E202" s="153"/>
      <c r="F202" s="153"/>
      <c r="G202" s="153"/>
      <c r="H202" s="153"/>
      <c r="I202" s="153"/>
      <c r="J202" s="153"/>
    </row>
    <row r="203" spans="1:10" x14ac:dyDescent="0.2">
      <c r="A203" s="152"/>
      <c r="B203" s="153"/>
      <c r="C203" s="153"/>
      <c r="D203" s="153"/>
      <c r="E203" s="153"/>
      <c r="F203" s="153"/>
      <c r="G203" s="153"/>
      <c r="H203" s="153"/>
      <c r="I203" s="153"/>
      <c r="J203" s="153"/>
    </row>
    <row r="204" spans="1:10" x14ac:dyDescent="0.2">
      <c r="A204" s="152"/>
      <c r="B204" s="153"/>
      <c r="C204" s="153"/>
      <c r="D204" s="153"/>
      <c r="E204" s="153"/>
      <c r="F204" s="153"/>
      <c r="G204" s="153"/>
      <c r="H204" s="153"/>
      <c r="I204" s="153"/>
      <c r="J204" s="153"/>
    </row>
    <row r="205" spans="1:10" x14ac:dyDescent="0.2">
      <c r="A205" s="152"/>
      <c r="B205" s="153"/>
      <c r="C205" s="153"/>
      <c r="D205" s="153"/>
      <c r="E205" s="153"/>
      <c r="F205" s="153"/>
      <c r="G205" s="153"/>
      <c r="H205" s="153"/>
      <c r="I205" s="153"/>
      <c r="J205" s="153"/>
    </row>
    <row r="206" spans="1:10" x14ac:dyDescent="0.2">
      <c r="A206" s="152"/>
      <c r="B206" s="153"/>
      <c r="C206" s="153"/>
      <c r="D206" s="153"/>
      <c r="E206" s="153"/>
      <c r="F206" s="153"/>
      <c r="G206" s="153"/>
      <c r="H206" s="153"/>
      <c r="I206" s="153"/>
      <c r="J206" s="153"/>
    </row>
    <row r="207" spans="1:10" x14ac:dyDescent="0.2">
      <c r="A207" s="152"/>
      <c r="B207" s="153"/>
      <c r="C207" s="153"/>
      <c r="D207" s="153"/>
      <c r="E207" s="153"/>
      <c r="F207" s="153"/>
      <c r="G207" s="153"/>
      <c r="H207" s="153"/>
      <c r="I207" s="153"/>
      <c r="J207" s="153"/>
    </row>
    <row r="208" spans="1:10" x14ac:dyDescent="0.2">
      <c r="A208" s="152"/>
      <c r="B208" s="153"/>
      <c r="C208" s="153"/>
      <c r="D208" s="153"/>
      <c r="E208" s="153"/>
      <c r="F208" s="153"/>
      <c r="G208" s="153"/>
      <c r="H208" s="153"/>
      <c r="I208" s="153"/>
      <c r="J208" s="153"/>
    </row>
    <row r="209" spans="1:10" x14ac:dyDescent="0.2">
      <c r="A209" s="152"/>
      <c r="B209" s="153"/>
      <c r="C209" s="153"/>
      <c r="D209" s="153"/>
      <c r="E209" s="153"/>
      <c r="F209" s="153"/>
      <c r="G209" s="153"/>
      <c r="H209" s="153"/>
      <c r="I209" s="153"/>
      <c r="J209" s="153"/>
    </row>
    <row r="210" spans="1:10" x14ac:dyDescent="0.2">
      <c r="A210" s="152"/>
      <c r="B210" s="153"/>
      <c r="C210" s="153"/>
      <c r="D210" s="153"/>
      <c r="E210" s="153"/>
      <c r="F210" s="153"/>
      <c r="G210" s="153"/>
      <c r="H210" s="153"/>
      <c r="I210" s="153"/>
      <c r="J210" s="153"/>
    </row>
    <row r="211" spans="1:10" x14ac:dyDescent="0.2">
      <c r="A211" s="152"/>
      <c r="B211" s="153"/>
      <c r="C211" s="153"/>
      <c r="D211" s="153"/>
      <c r="E211" s="153"/>
      <c r="F211" s="153"/>
      <c r="G211" s="153"/>
      <c r="H211" s="153"/>
      <c r="I211" s="153"/>
      <c r="J211" s="153"/>
    </row>
    <row r="212" spans="1:10" x14ac:dyDescent="0.2">
      <c r="A212" s="152"/>
      <c r="B212" s="153"/>
      <c r="C212" s="153"/>
      <c r="D212" s="153"/>
      <c r="E212" s="153"/>
      <c r="F212" s="153"/>
      <c r="G212" s="153"/>
      <c r="H212" s="153"/>
      <c r="I212" s="153"/>
      <c r="J212" s="153"/>
    </row>
    <row r="213" spans="1:10" x14ac:dyDescent="0.2">
      <c r="A213" s="152"/>
      <c r="B213" s="153"/>
      <c r="C213" s="153"/>
      <c r="D213" s="153"/>
      <c r="E213" s="153"/>
      <c r="F213" s="153"/>
      <c r="G213" s="153"/>
      <c r="H213" s="153"/>
      <c r="I213" s="153"/>
      <c r="J213" s="153"/>
    </row>
    <row r="214" spans="1:10" x14ac:dyDescent="0.2">
      <c r="A214" s="152"/>
      <c r="B214" s="153"/>
      <c r="C214" s="153"/>
      <c r="D214" s="153"/>
      <c r="E214" s="153"/>
      <c r="F214" s="153"/>
      <c r="G214" s="153"/>
      <c r="H214" s="153"/>
      <c r="I214" s="153"/>
      <c r="J214" s="153"/>
    </row>
    <row r="215" spans="1:10" x14ac:dyDescent="0.2">
      <c r="A215" s="152"/>
      <c r="B215" s="153"/>
      <c r="C215" s="153"/>
      <c r="D215" s="153"/>
      <c r="E215" s="153"/>
      <c r="F215" s="153"/>
      <c r="G215" s="153"/>
      <c r="H215" s="153"/>
      <c r="I215" s="153"/>
      <c r="J215" s="153"/>
    </row>
    <row r="216" spans="1:10" x14ac:dyDescent="0.2">
      <c r="A216" s="152"/>
      <c r="B216" s="153"/>
      <c r="C216" s="153"/>
      <c r="D216" s="153"/>
      <c r="E216" s="153"/>
      <c r="F216" s="153"/>
      <c r="G216" s="153"/>
      <c r="H216" s="153"/>
      <c r="I216" s="153"/>
      <c r="J216" s="153"/>
    </row>
    <row r="217" spans="1:10" x14ac:dyDescent="0.2">
      <c r="A217" s="152"/>
      <c r="B217" s="153"/>
      <c r="C217" s="153"/>
      <c r="D217" s="153"/>
      <c r="E217" s="153"/>
      <c r="F217" s="153"/>
      <c r="G217" s="153"/>
      <c r="H217" s="153"/>
      <c r="I217" s="153"/>
      <c r="J217" s="153"/>
    </row>
    <row r="218" spans="1:10" x14ac:dyDescent="0.2">
      <c r="A218" s="152"/>
      <c r="B218" s="153"/>
      <c r="C218" s="153"/>
      <c r="D218" s="153"/>
      <c r="E218" s="153"/>
      <c r="F218" s="153"/>
      <c r="G218" s="153"/>
      <c r="H218" s="153"/>
      <c r="I218" s="153"/>
      <c r="J218" s="153"/>
    </row>
    <row r="219" spans="1:10" x14ac:dyDescent="0.2">
      <c r="A219" s="152"/>
      <c r="B219" s="153"/>
      <c r="C219" s="153"/>
      <c r="D219" s="153"/>
      <c r="E219" s="153"/>
      <c r="F219" s="153"/>
      <c r="G219" s="153"/>
      <c r="H219" s="153"/>
      <c r="I219" s="153"/>
      <c r="J219" s="153"/>
    </row>
    <row r="220" spans="1:10" x14ac:dyDescent="0.2">
      <c r="A220" s="152"/>
      <c r="B220" s="153"/>
      <c r="C220" s="153"/>
      <c r="D220" s="153"/>
      <c r="E220" s="153"/>
      <c r="F220" s="153"/>
      <c r="G220" s="153"/>
      <c r="H220" s="153"/>
      <c r="I220" s="153"/>
      <c r="J220" s="153"/>
    </row>
    <row r="221" spans="1:10" x14ac:dyDescent="0.2">
      <c r="A221" s="152"/>
      <c r="B221" s="153"/>
      <c r="C221" s="153"/>
      <c r="D221" s="153"/>
      <c r="E221" s="153"/>
      <c r="F221" s="153"/>
      <c r="G221" s="153"/>
      <c r="H221" s="153"/>
      <c r="I221" s="153"/>
      <c r="J221" s="153"/>
    </row>
    <row r="222" spans="1:10" x14ac:dyDescent="0.2">
      <c r="A222" s="152"/>
      <c r="B222" s="153"/>
      <c r="C222" s="153"/>
      <c r="D222" s="153"/>
      <c r="E222" s="153"/>
      <c r="F222" s="153"/>
      <c r="G222" s="153"/>
      <c r="H222" s="153"/>
      <c r="I222" s="153"/>
      <c r="J222" s="153"/>
    </row>
    <row r="223" spans="1:10" x14ac:dyDescent="0.2">
      <c r="A223" s="152"/>
      <c r="B223" s="153"/>
      <c r="C223" s="153"/>
      <c r="D223" s="153"/>
      <c r="E223" s="153"/>
      <c r="F223" s="153"/>
      <c r="G223" s="153"/>
      <c r="H223" s="153"/>
      <c r="I223" s="153"/>
      <c r="J223" s="153"/>
    </row>
    <row r="224" spans="1:10" x14ac:dyDescent="0.2">
      <c r="A224" s="152"/>
      <c r="B224" s="153"/>
      <c r="C224" s="153"/>
      <c r="D224" s="153"/>
      <c r="E224" s="153"/>
      <c r="F224" s="153"/>
      <c r="G224" s="153"/>
      <c r="H224" s="153"/>
      <c r="I224" s="153"/>
      <c r="J224" s="153"/>
    </row>
    <row r="225" spans="1:10" x14ac:dyDescent="0.2">
      <c r="A225" s="152"/>
      <c r="B225" s="153"/>
      <c r="C225" s="153"/>
      <c r="D225" s="153"/>
      <c r="E225" s="153"/>
      <c r="F225" s="153"/>
      <c r="G225" s="153"/>
      <c r="H225" s="153"/>
      <c r="I225" s="153"/>
      <c r="J225" s="153"/>
    </row>
    <row r="226" spans="1:10" x14ac:dyDescent="0.2">
      <c r="A226" s="152"/>
      <c r="B226" s="153"/>
      <c r="C226" s="153"/>
      <c r="D226" s="153"/>
      <c r="E226" s="153"/>
      <c r="F226" s="153"/>
      <c r="G226" s="153"/>
      <c r="H226" s="153"/>
      <c r="I226" s="153"/>
      <c r="J226" s="153"/>
    </row>
    <row r="227" spans="1:10" x14ac:dyDescent="0.2">
      <c r="A227" s="152"/>
      <c r="B227" s="153"/>
      <c r="C227" s="153"/>
      <c r="D227" s="153"/>
      <c r="E227" s="153"/>
      <c r="F227" s="153"/>
      <c r="G227" s="153"/>
      <c r="H227" s="153"/>
      <c r="I227" s="153"/>
      <c r="J227" s="153"/>
    </row>
    <row r="228" spans="1:10" x14ac:dyDescent="0.2">
      <c r="A228" s="152"/>
      <c r="B228" s="153"/>
      <c r="C228" s="153"/>
      <c r="D228" s="153"/>
      <c r="E228" s="153"/>
      <c r="F228" s="153"/>
      <c r="G228" s="153"/>
      <c r="H228" s="153"/>
      <c r="I228" s="153"/>
      <c r="J228" s="153"/>
    </row>
    <row r="229" spans="1:10" x14ac:dyDescent="0.2">
      <c r="A229" s="152"/>
      <c r="B229" s="153"/>
      <c r="C229" s="153"/>
      <c r="D229" s="153"/>
      <c r="E229" s="153"/>
      <c r="F229" s="153"/>
      <c r="G229" s="153"/>
      <c r="H229" s="153"/>
      <c r="I229" s="153"/>
      <c r="J229" s="153"/>
    </row>
    <row r="230" spans="1:10" x14ac:dyDescent="0.2">
      <c r="A230" s="152"/>
      <c r="B230" s="153"/>
      <c r="C230" s="153"/>
      <c r="D230" s="153"/>
      <c r="E230" s="153"/>
      <c r="F230" s="153"/>
      <c r="G230" s="153"/>
      <c r="H230" s="153"/>
      <c r="I230" s="153"/>
      <c r="J230" s="153"/>
    </row>
    <row r="231" spans="1:10" x14ac:dyDescent="0.2">
      <c r="A231" s="152"/>
      <c r="B231" s="153"/>
      <c r="C231" s="153"/>
      <c r="D231" s="153"/>
      <c r="E231" s="153"/>
      <c r="F231" s="153"/>
      <c r="G231" s="153"/>
      <c r="H231" s="153"/>
      <c r="I231" s="153"/>
      <c r="J231" s="153"/>
    </row>
    <row r="232" spans="1:10" x14ac:dyDescent="0.2">
      <c r="A232" s="152"/>
      <c r="B232" s="153"/>
      <c r="C232" s="153"/>
      <c r="D232" s="153"/>
      <c r="E232" s="153"/>
      <c r="F232" s="153"/>
      <c r="G232" s="153"/>
      <c r="H232" s="153"/>
      <c r="I232" s="153"/>
      <c r="J232" s="153"/>
    </row>
    <row r="233" spans="1:10" x14ac:dyDescent="0.2">
      <c r="A233" s="152"/>
      <c r="B233" s="153"/>
      <c r="C233" s="153"/>
      <c r="D233" s="153"/>
      <c r="E233" s="153"/>
      <c r="F233" s="153"/>
      <c r="G233" s="153"/>
      <c r="H233" s="153"/>
      <c r="I233" s="153"/>
      <c r="J233" s="153"/>
    </row>
    <row r="234" spans="1:10" x14ac:dyDescent="0.2">
      <c r="A234" s="152"/>
      <c r="B234" s="153"/>
      <c r="C234" s="153"/>
      <c r="D234" s="153"/>
      <c r="E234" s="153"/>
      <c r="F234" s="153"/>
      <c r="G234" s="153"/>
      <c r="H234" s="153"/>
      <c r="I234" s="153"/>
      <c r="J234" s="153"/>
    </row>
    <row r="235" spans="1:10" x14ac:dyDescent="0.2">
      <c r="A235" s="152"/>
      <c r="B235" s="153"/>
      <c r="C235" s="153"/>
      <c r="D235" s="153"/>
      <c r="E235" s="153"/>
      <c r="F235" s="153"/>
      <c r="G235" s="153"/>
      <c r="H235" s="153"/>
      <c r="I235" s="153"/>
      <c r="J235" s="153"/>
    </row>
    <row r="236" spans="1:10" x14ac:dyDescent="0.2">
      <c r="A236" s="152"/>
      <c r="B236" s="153"/>
      <c r="C236" s="153"/>
      <c r="D236" s="153"/>
      <c r="E236" s="153"/>
      <c r="F236" s="153"/>
      <c r="G236" s="153"/>
      <c r="H236" s="153"/>
      <c r="I236" s="153"/>
      <c r="J236" s="153"/>
    </row>
    <row r="237" spans="1:10" x14ac:dyDescent="0.2">
      <c r="A237" s="152"/>
      <c r="B237" s="153"/>
      <c r="C237" s="153"/>
      <c r="D237" s="153"/>
      <c r="E237" s="153"/>
      <c r="F237" s="153"/>
      <c r="G237" s="153"/>
      <c r="H237" s="153"/>
      <c r="I237" s="153"/>
      <c r="J237" s="153"/>
    </row>
    <row r="238" spans="1:10" x14ac:dyDescent="0.2">
      <c r="A238" s="152"/>
      <c r="B238" s="153"/>
      <c r="C238" s="153"/>
      <c r="D238" s="153"/>
      <c r="E238" s="153"/>
      <c r="F238" s="153"/>
      <c r="G238" s="153"/>
      <c r="H238" s="153"/>
      <c r="I238" s="153"/>
      <c r="J238" s="153"/>
    </row>
    <row r="239" spans="1:10" x14ac:dyDescent="0.2">
      <c r="A239" s="152"/>
      <c r="B239" s="153"/>
      <c r="C239" s="153"/>
      <c r="D239" s="153"/>
      <c r="E239" s="153"/>
      <c r="F239" s="153"/>
      <c r="G239" s="153"/>
      <c r="H239" s="153"/>
      <c r="I239" s="153"/>
      <c r="J239" s="153"/>
    </row>
    <row r="240" spans="1:10" x14ac:dyDescent="0.2">
      <c r="A240" s="152"/>
      <c r="B240" s="153"/>
      <c r="C240" s="153"/>
      <c r="D240" s="153"/>
      <c r="E240" s="153"/>
      <c r="F240" s="153"/>
      <c r="G240" s="153"/>
      <c r="H240" s="153"/>
      <c r="I240" s="153"/>
      <c r="J240" s="153"/>
    </row>
    <row r="241" spans="1:10" x14ac:dyDescent="0.2">
      <c r="A241" s="152"/>
      <c r="B241" s="153"/>
      <c r="C241" s="153"/>
      <c r="D241" s="153"/>
      <c r="E241" s="153"/>
      <c r="F241" s="153"/>
      <c r="G241" s="153"/>
      <c r="H241" s="153"/>
      <c r="I241" s="153"/>
      <c r="J241" s="153"/>
    </row>
    <row r="242" spans="1:10" x14ac:dyDescent="0.2">
      <c r="A242" s="152"/>
      <c r="B242" s="153"/>
      <c r="C242" s="153"/>
      <c r="D242" s="153"/>
      <c r="E242" s="153"/>
      <c r="F242" s="153"/>
      <c r="G242" s="153"/>
      <c r="H242" s="153"/>
      <c r="I242" s="153"/>
      <c r="J242" s="153"/>
    </row>
    <row r="243" spans="1:10" x14ac:dyDescent="0.2">
      <c r="A243" s="152"/>
      <c r="B243" s="153"/>
      <c r="C243" s="153"/>
      <c r="D243" s="153"/>
      <c r="E243" s="153"/>
      <c r="F243" s="153"/>
      <c r="G243" s="153"/>
      <c r="H243" s="153"/>
      <c r="I243" s="153"/>
      <c r="J243" s="153"/>
    </row>
    <row r="244" spans="1:10" x14ac:dyDescent="0.2">
      <c r="A244" s="152"/>
      <c r="B244" s="153"/>
      <c r="C244" s="153"/>
      <c r="D244" s="153"/>
      <c r="E244" s="153"/>
      <c r="F244" s="153"/>
      <c r="G244" s="153"/>
      <c r="H244" s="153"/>
      <c r="I244" s="153"/>
      <c r="J244" s="153"/>
    </row>
    <row r="245" spans="1:10" x14ac:dyDescent="0.2">
      <c r="A245" s="152"/>
      <c r="B245" s="153"/>
      <c r="C245" s="153"/>
      <c r="D245" s="153"/>
      <c r="E245" s="153"/>
      <c r="F245" s="153"/>
      <c r="G245" s="153"/>
      <c r="H245" s="153"/>
      <c r="I245" s="153"/>
      <c r="J245" s="153"/>
    </row>
    <row r="246" spans="1:10" x14ac:dyDescent="0.2">
      <c r="A246" s="152"/>
      <c r="B246" s="153"/>
      <c r="C246" s="153"/>
      <c r="D246" s="153"/>
      <c r="E246" s="153"/>
      <c r="F246" s="153"/>
      <c r="G246" s="153"/>
      <c r="H246" s="153"/>
      <c r="I246" s="153"/>
      <c r="J246" s="153"/>
    </row>
    <row r="247" spans="1:10" x14ac:dyDescent="0.2">
      <c r="A247" s="152"/>
      <c r="B247" s="153"/>
      <c r="C247" s="153"/>
      <c r="D247" s="153"/>
      <c r="E247" s="153"/>
      <c r="F247" s="153"/>
      <c r="G247" s="153"/>
      <c r="H247" s="153"/>
      <c r="I247" s="153"/>
      <c r="J247" s="153"/>
    </row>
    <row r="248" spans="1:10" x14ac:dyDescent="0.2">
      <c r="A248" s="152"/>
      <c r="B248" s="153"/>
      <c r="C248" s="153"/>
      <c r="D248" s="153"/>
      <c r="E248" s="153"/>
      <c r="F248" s="153"/>
      <c r="G248" s="153"/>
      <c r="H248" s="153"/>
      <c r="I248" s="153"/>
      <c r="J248" s="153"/>
    </row>
    <row r="249" spans="1:10" x14ac:dyDescent="0.2">
      <c r="A249" s="152"/>
      <c r="B249" s="153"/>
      <c r="C249" s="153"/>
      <c r="D249" s="153"/>
      <c r="E249" s="153"/>
      <c r="F249" s="153"/>
      <c r="G249" s="153"/>
      <c r="H249" s="153"/>
      <c r="I249" s="153"/>
      <c r="J249" s="153"/>
    </row>
    <row r="250" spans="1:10" x14ac:dyDescent="0.2">
      <c r="A250" s="152"/>
      <c r="B250" s="153"/>
      <c r="C250" s="153"/>
      <c r="D250" s="153"/>
      <c r="E250" s="153"/>
      <c r="F250" s="153"/>
      <c r="G250" s="153"/>
      <c r="H250" s="153"/>
      <c r="I250" s="153"/>
      <c r="J250" s="153"/>
    </row>
    <row r="251" spans="1:10" x14ac:dyDescent="0.2">
      <c r="A251" s="152"/>
      <c r="B251" s="153"/>
      <c r="C251" s="153"/>
      <c r="D251" s="153"/>
      <c r="E251" s="153"/>
      <c r="F251" s="153"/>
      <c r="G251" s="153"/>
      <c r="H251" s="153"/>
      <c r="I251" s="153"/>
      <c r="J251" s="153"/>
    </row>
    <row r="252" spans="1:10" x14ac:dyDescent="0.2">
      <c r="A252" s="152"/>
      <c r="B252" s="153"/>
      <c r="C252" s="153"/>
      <c r="D252" s="153"/>
      <c r="E252" s="153"/>
      <c r="F252" s="153"/>
      <c r="G252" s="153"/>
      <c r="H252" s="153"/>
      <c r="I252" s="153"/>
      <c r="J252" s="153"/>
    </row>
    <row r="253" spans="1:10" x14ac:dyDescent="0.2">
      <c r="A253" s="152"/>
      <c r="B253" s="153"/>
      <c r="C253" s="153"/>
      <c r="D253" s="153"/>
      <c r="E253" s="153"/>
      <c r="F253" s="153"/>
      <c r="G253" s="153"/>
      <c r="H253" s="153"/>
      <c r="I253" s="153"/>
      <c r="J253" s="153"/>
    </row>
    <row r="254" spans="1:10" x14ac:dyDescent="0.2">
      <c r="A254" s="152"/>
      <c r="B254" s="153"/>
      <c r="C254" s="153"/>
      <c r="D254" s="153"/>
      <c r="E254" s="153"/>
      <c r="F254" s="153"/>
      <c r="G254" s="153"/>
      <c r="H254" s="153"/>
      <c r="I254" s="153"/>
      <c r="J254" s="153"/>
    </row>
    <row r="255" spans="1:10" x14ac:dyDescent="0.2">
      <c r="A255" s="152"/>
      <c r="B255" s="153"/>
      <c r="C255" s="153"/>
      <c r="D255" s="153"/>
      <c r="E255" s="153"/>
      <c r="F255" s="153"/>
      <c r="G255" s="153"/>
      <c r="H255" s="153"/>
      <c r="I255" s="153"/>
      <c r="J255" s="153"/>
    </row>
    <row r="256" spans="1:10" x14ac:dyDescent="0.2">
      <c r="A256" s="152"/>
      <c r="B256" s="153"/>
      <c r="C256" s="153"/>
      <c r="D256" s="153"/>
      <c r="E256" s="153"/>
      <c r="F256" s="153"/>
      <c r="G256" s="153"/>
      <c r="H256" s="153"/>
      <c r="I256" s="153"/>
      <c r="J256" s="153"/>
    </row>
    <row r="257" spans="1:10" x14ac:dyDescent="0.2">
      <c r="A257" s="152"/>
      <c r="B257" s="153"/>
      <c r="C257" s="153"/>
      <c r="D257" s="153"/>
      <c r="E257" s="153"/>
      <c r="F257" s="153"/>
      <c r="G257" s="153"/>
      <c r="H257" s="153"/>
      <c r="I257" s="153"/>
      <c r="J257" s="153"/>
    </row>
    <row r="258" spans="1:10" x14ac:dyDescent="0.2">
      <c r="A258" s="152"/>
      <c r="B258" s="153"/>
      <c r="C258" s="153"/>
      <c r="D258" s="153"/>
      <c r="E258" s="153"/>
      <c r="F258" s="153"/>
      <c r="G258" s="153"/>
      <c r="H258" s="153"/>
      <c r="I258" s="153"/>
      <c r="J258" s="153"/>
    </row>
    <row r="259" spans="1:10" x14ac:dyDescent="0.2">
      <c r="A259" s="152"/>
      <c r="B259" s="153"/>
      <c r="C259" s="153"/>
      <c r="D259" s="153"/>
      <c r="E259" s="153"/>
      <c r="F259" s="153"/>
      <c r="G259" s="153"/>
      <c r="H259" s="153"/>
      <c r="I259" s="153"/>
      <c r="J259" s="153"/>
    </row>
    <row r="260" spans="1:10" x14ac:dyDescent="0.2">
      <c r="A260" s="152"/>
      <c r="B260" s="153"/>
      <c r="C260" s="153"/>
      <c r="D260" s="153"/>
      <c r="E260" s="153"/>
      <c r="F260" s="153"/>
      <c r="G260" s="153"/>
      <c r="H260" s="153"/>
      <c r="I260" s="153"/>
      <c r="J260" s="153"/>
    </row>
    <row r="261" spans="1:10" x14ac:dyDescent="0.2">
      <c r="A261" s="152"/>
      <c r="B261" s="153"/>
      <c r="C261" s="153"/>
      <c r="D261" s="153"/>
      <c r="E261" s="153"/>
      <c r="F261" s="153"/>
      <c r="G261" s="153"/>
      <c r="H261" s="153"/>
      <c r="I261" s="153"/>
      <c r="J261" s="153"/>
    </row>
    <row r="262" spans="1:10" x14ac:dyDescent="0.2">
      <c r="A262" s="152"/>
      <c r="B262" s="153"/>
      <c r="C262" s="153"/>
      <c r="D262" s="153"/>
      <c r="E262" s="153"/>
      <c r="F262" s="153"/>
      <c r="G262" s="153"/>
      <c r="H262" s="153"/>
      <c r="I262" s="153"/>
      <c r="J262" s="153"/>
    </row>
    <row r="263" spans="1:10" x14ac:dyDescent="0.2">
      <c r="A263" s="152"/>
      <c r="B263" s="153"/>
      <c r="C263" s="153"/>
      <c r="D263" s="153"/>
      <c r="E263" s="153"/>
      <c r="F263" s="153"/>
      <c r="G263" s="153"/>
      <c r="H263" s="153"/>
      <c r="I263" s="153"/>
      <c r="J263" s="153"/>
    </row>
    <row r="264" spans="1:10" x14ac:dyDescent="0.2">
      <c r="A264" s="152"/>
      <c r="B264" s="153"/>
      <c r="C264" s="153"/>
      <c r="D264" s="153"/>
      <c r="E264" s="153"/>
      <c r="F264" s="153"/>
      <c r="G264" s="153"/>
      <c r="H264" s="153"/>
      <c r="I264" s="153"/>
      <c r="J264" s="153"/>
    </row>
    <row r="265" spans="1:10" x14ac:dyDescent="0.2">
      <c r="A265" s="152"/>
      <c r="B265" s="153"/>
      <c r="C265" s="153"/>
      <c r="D265" s="153"/>
      <c r="E265" s="153"/>
      <c r="F265" s="153"/>
      <c r="G265" s="153"/>
      <c r="H265" s="153"/>
      <c r="I265" s="153"/>
      <c r="J265" s="153"/>
    </row>
    <row r="266" spans="1:10" x14ac:dyDescent="0.2">
      <c r="A266" s="152"/>
      <c r="B266" s="153"/>
      <c r="C266" s="153"/>
      <c r="D266" s="153"/>
      <c r="E266" s="153"/>
      <c r="F266" s="153"/>
      <c r="G266" s="153"/>
      <c r="H266" s="153"/>
      <c r="I266" s="153"/>
      <c r="J266" s="153"/>
    </row>
    <row r="267" spans="1:10" x14ac:dyDescent="0.2">
      <c r="A267" s="152"/>
      <c r="B267" s="153"/>
      <c r="C267" s="153"/>
      <c r="D267" s="153"/>
      <c r="E267" s="153"/>
      <c r="F267" s="153"/>
      <c r="G267" s="153"/>
      <c r="H267" s="153"/>
      <c r="I267" s="153"/>
      <c r="J267" s="153"/>
    </row>
    <row r="268" spans="1:10" x14ac:dyDescent="0.2">
      <c r="A268" s="152"/>
      <c r="B268" s="153"/>
      <c r="C268" s="153"/>
      <c r="D268" s="153"/>
      <c r="E268" s="153"/>
      <c r="F268" s="153"/>
      <c r="G268" s="153"/>
      <c r="H268" s="153"/>
      <c r="I268" s="153"/>
      <c r="J268" s="153"/>
    </row>
    <row r="269" spans="1:10" x14ac:dyDescent="0.2">
      <c r="A269" s="152"/>
      <c r="B269" s="153"/>
      <c r="C269" s="153"/>
      <c r="D269" s="153"/>
      <c r="E269" s="153"/>
      <c r="F269" s="153"/>
      <c r="G269" s="153"/>
      <c r="H269" s="153"/>
      <c r="I269" s="153"/>
      <c r="J269" s="153"/>
    </row>
    <row r="270" spans="1:10" x14ac:dyDescent="0.2">
      <c r="A270" s="152"/>
      <c r="B270" s="153"/>
      <c r="C270" s="153"/>
      <c r="D270" s="153"/>
      <c r="E270" s="153"/>
      <c r="F270" s="153"/>
      <c r="G270" s="153"/>
      <c r="H270" s="153"/>
      <c r="I270" s="153"/>
      <c r="J270" s="153"/>
    </row>
    <row r="271" spans="1:10" x14ac:dyDescent="0.2">
      <c r="A271" s="152"/>
      <c r="B271" s="153"/>
      <c r="C271" s="153"/>
      <c r="D271" s="153"/>
      <c r="E271" s="153"/>
      <c r="F271" s="153"/>
      <c r="G271" s="153"/>
      <c r="H271" s="153"/>
      <c r="I271" s="153"/>
      <c r="J271" s="153"/>
    </row>
    <row r="272" spans="1:10" x14ac:dyDescent="0.2">
      <c r="A272" s="152"/>
      <c r="B272" s="153"/>
      <c r="C272" s="153"/>
      <c r="D272" s="153"/>
      <c r="E272" s="153"/>
      <c r="F272" s="153"/>
      <c r="G272" s="153"/>
      <c r="H272" s="153"/>
      <c r="I272" s="153"/>
      <c r="J272" s="153"/>
    </row>
    <row r="273" spans="1:10" x14ac:dyDescent="0.2">
      <c r="A273" s="152"/>
      <c r="B273" s="153"/>
      <c r="C273" s="153"/>
      <c r="D273" s="153"/>
      <c r="E273" s="153"/>
      <c r="F273" s="153"/>
      <c r="G273" s="153"/>
      <c r="H273" s="153"/>
      <c r="I273" s="153"/>
      <c r="J273" s="153"/>
    </row>
    <row r="274" spans="1:10" x14ac:dyDescent="0.2">
      <c r="A274" s="152"/>
      <c r="B274" s="153"/>
      <c r="C274" s="153"/>
      <c r="D274" s="153"/>
      <c r="E274" s="153"/>
      <c r="F274" s="153"/>
      <c r="G274" s="153"/>
      <c r="H274" s="153"/>
      <c r="I274" s="153"/>
      <c r="J274" s="153"/>
    </row>
    <row r="275" spans="1:10" x14ac:dyDescent="0.2">
      <c r="A275" s="152"/>
      <c r="B275" s="153"/>
      <c r="C275" s="153"/>
      <c r="D275" s="153"/>
      <c r="E275" s="153"/>
      <c r="F275" s="153"/>
      <c r="G275" s="153"/>
      <c r="H275" s="153"/>
      <c r="I275" s="153"/>
      <c r="J275" s="153"/>
    </row>
    <row r="276" spans="1:10" x14ac:dyDescent="0.2">
      <c r="A276" s="152"/>
      <c r="B276" s="153"/>
      <c r="C276" s="153"/>
      <c r="D276" s="153"/>
      <c r="E276" s="153"/>
      <c r="F276" s="153"/>
      <c r="G276" s="153"/>
      <c r="H276" s="153"/>
      <c r="I276" s="153"/>
      <c r="J276" s="153"/>
    </row>
    <row r="277" spans="1:10" x14ac:dyDescent="0.2">
      <c r="A277" s="152"/>
      <c r="B277" s="153"/>
      <c r="C277" s="153"/>
      <c r="D277" s="153"/>
      <c r="E277" s="153"/>
      <c r="F277" s="153"/>
      <c r="G277" s="153"/>
      <c r="H277" s="153"/>
      <c r="I277" s="153"/>
      <c r="J277" s="153"/>
    </row>
    <row r="278" spans="1:10" x14ac:dyDescent="0.2">
      <c r="A278" s="152"/>
      <c r="B278" s="153"/>
      <c r="C278" s="153"/>
      <c r="D278" s="153"/>
      <c r="E278" s="153"/>
      <c r="F278" s="153"/>
      <c r="G278" s="153"/>
      <c r="H278" s="153"/>
      <c r="I278" s="153"/>
      <c r="J278" s="153"/>
    </row>
    <row r="279" spans="1:10" x14ac:dyDescent="0.2">
      <c r="A279" s="152"/>
      <c r="B279" s="153"/>
      <c r="C279" s="153"/>
      <c r="D279" s="153"/>
      <c r="E279" s="153"/>
      <c r="F279" s="153"/>
      <c r="G279" s="153"/>
      <c r="H279" s="153"/>
      <c r="I279" s="153"/>
      <c r="J279" s="153"/>
    </row>
    <row r="280" spans="1:10" x14ac:dyDescent="0.2">
      <c r="A280" s="152"/>
      <c r="B280" s="153"/>
      <c r="C280" s="153"/>
      <c r="D280" s="153"/>
      <c r="E280" s="153"/>
      <c r="F280" s="153"/>
      <c r="G280" s="153"/>
      <c r="H280" s="153"/>
      <c r="I280" s="153"/>
      <c r="J280" s="153"/>
    </row>
    <row r="281" spans="1:10" x14ac:dyDescent="0.2">
      <c r="A281" s="152"/>
      <c r="B281" s="153"/>
      <c r="C281" s="153"/>
      <c r="D281" s="153"/>
      <c r="E281" s="153"/>
      <c r="F281" s="153"/>
      <c r="G281" s="153"/>
      <c r="H281" s="153"/>
      <c r="I281" s="153"/>
      <c r="J281" s="153"/>
    </row>
    <row r="282" spans="1:10" x14ac:dyDescent="0.2">
      <c r="A282" s="152"/>
      <c r="B282" s="153"/>
      <c r="C282" s="153"/>
      <c r="D282" s="153"/>
      <c r="E282" s="153"/>
      <c r="F282" s="153"/>
      <c r="G282" s="153"/>
      <c r="H282" s="153"/>
      <c r="I282" s="153"/>
      <c r="J282" s="153"/>
    </row>
    <row r="283" spans="1:10" x14ac:dyDescent="0.2">
      <c r="A283" s="152"/>
      <c r="B283" s="153"/>
      <c r="C283" s="153"/>
      <c r="D283" s="153"/>
      <c r="E283" s="153"/>
      <c r="F283" s="153"/>
      <c r="G283" s="153"/>
      <c r="H283" s="153"/>
      <c r="I283" s="153"/>
      <c r="J283" s="153"/>
    </row>
    <row r="284" spans="1:10" x14ac:dyDescent="0.2">
      <c r="A284" s="152"/>
      <c r="B284" s="153"/>
      <c r="C284" s="153"/>
      <c r="D284" s="153"/>
      <c r="E284" s="153"/>
      <c r="F284" s="153"/>
      <c r="G284" s="153"/>
      <c r="H284" s="153"/>
      <c r="I284" s="153"/>
      <c r="J284" s="153"/>
    </row>
    <row r="285" spans="1:10" x14ac:dyDescent="0.2">
      <c r="A285" s="152"/>
      <c r="B285" s="153"/>
      <c r="C285" s="153"/>
      <c r="D285" s="153"/>
      <c r="E285" s="153"/>
      <c r="F285" s="153"/>
      <c r="G285" s="153"/>
      <c r="H285" s="153"/>
      <c r="I285" s="153"/>
      <c r="J285" s="153"/>
    </row>
    <row r="286" spans="1:10" x14ac:dyDescent="0.2">
      <c r="A286" s="152"/>
      <c r="B286" s="153"/>
      <c r="C286" s="153"/>
      <c r="D286" s="153"/>
      <c r="E286" s="153"/>
      <c r="F286" s="153"/>
      <c r="G286" s="153"/>
      <c r="H286" s="153"/>
      <c r="I286" s="153"/>
      <c r="J286" s="153"/>
    </row>
    <row r="287" spans="1:10" x14ac:dyDescent="0.2">
      <c r="A287" s="152"/>
      <c r="B287" s="153"/>
      <c r="C287" s="153"/>
      <c r="D287" s="153"/>
      <c r="E287" s="153"/>
      <c r="F287" s="153"/>
      <c r="G287" s="153"/>
      <c r="H287" s="153"/>
      <c r="I287" s="153"/>
      <c r="J287" s="153"/>
    </row>
    <row r="288" spans="1:10" x14ac:dyDescent="0.2">
      <c r="A288" s="152"/>
      <c r="B288" s="153"/>
      <c r="C288" s="153"/>
      <c r="D288" s="153"/>
      <c r="E288" s="153"/>
      <c r="F288" s="153"/>
      <c r="G288" s="153"/>
      <c r="H288" s="153"/>
      <c r="I288" s="153"/>
      <c r="J288" s="153"/>
    </row>
    <row r="289" spans="1:10" x14ac:dyDescent="0.2">
      <c r="A289" s="152"/>
      <c r="B289" s="153"/>
      <c r="C289" s="153"/>
      <c r="D289" s="153"/>
      <c r="E289" s="153"/>
      <c r="F289" s="153"/>
      <c r="G289" s="153"/>
      <c r="H289" s="153"/>
      <c r="I289" s="153"/>
      <c r="J289" s="153"/>
    </row>
    <row r="290" spans="1:10" x14ac:dyDescent="0.2">
      <c r="A290" s="152"/>
      <c r="B290" s="153"/>
      <c r="C290" s="153"/>
      <c r="D290" s="153"/>
      <c r="E290" s="153"/>
      <c r="F290" s="153"/>
      <c r="G290" s="153"/>
      <c r="H290" s="153"/>
      <c r="I290" s="153"/>
      <c r="J290" s="153"/>
    </row>
    <row r="291" spans="1:10" x14ac:dyDescent="0.2">
      <c r="A291" s="152"/>
      <c r="B291" s="153"/>
      <c r="C291" s="153"/>
      <c r="D291" s="153"/>
      <c r="E291" s="153"/>
      <c r="F291" s="153"/>
      <c r="G291" s="153"/>
      <c r="H291" s="153"/>
      <c r="I291" s="153"/>
      <c r="J291" s="153"/>
    </row>
    <row r="292" spans="1:10" x14ac:dyDescent="0.2">
      <c r="A292" s="152"/>
      <c r="B292" s="153"/>
      <c r="C292" s="153"/>
      <c r="D292" s="153"/>
      <c r="E292" s="153"/>
      <c r="F292" s="153"/>
      <c r="G292" s="153"/>
      <c r="H292" s="153"/>
      <c r="I292" s="153"/>
      <c r="J292" s="153"/>
    </row>
    <row r="293" spans="1:10" x14ac:dyDescent="0.2">
      <c r="A293" s="152"/>
      <c r="B293" s="153"/>
      <c r="C293" s="153"/>
      <c r="D293" s="153"/>
      <c r="E293" s="153"/>
      <c r="F293" s="153"/>
      <c r="G293" s="153"/>
      <c r="H293" s="153"/>
      <c r="I293" s="153"/>
      <c r="J293" s="153"/>
    </row>
    <row r="294" spans="1:10" x14ac:dyDescent="0.2">
      <c r="A294" s="152"/>
      <c r="B294" s="153"/>
      <c r="C294" s="153"/>
      <c r="D294" s="153"/>
      <c r="E294" s="153"/>
      <c r="F294" s="153"/>
      <c r="G294" s="153"/>
      <c r="H294" s="153"/>
      <c r="I294" s="153"/>
      <c r="J294" s="153"/>
    </row>
    <row r="295" spans="1:10" x14ac:dyDescent="0.2">
      <c r="A295" s="152"/>
      <c r="B295" s="153"/>
      <c r="C295" s="153"/>
      <c r="D295" s="153"/>
      <c r="E295" s="153"/>
      <c r="F295" s="153"/>
      <c r="G295" s="153"/>
      <c r="H295" s="153"/>
      <c r="I295" s="153"/>
      <c r="J295" s="153"/>
    </row>
    <row r="296" spans="1:10" x14ac:dyDescent="0.2">
      <c r="A296" s="152"/>
      <c r="B296" s="153"/>
      <c r="C296" s="153"/>
      <c r="D296" s="153"/>
      <c r="E296" s="153"/>
      <c r="F296" s="153"/>
      <c r="G296" s="153"/>
      <c r="H296" s="153"/>
      <c r="I296" s="153"/>
      <c r="J296" s="153"/>
    </row>
    <row r="297" spans="1:10" x14ac:dyDescent="0.2">
      <c r="A297" s="152"/>
      <c r="B297" s="153"/>
      <c r="C297" s="153"/>
      <c r="D297" s="153"/>
      <c r="E297" s="153"/>
      <c r="F297" s="153"/>
      <c r="G297" s="153"/>
      <c r="H297" s="153"/>
      <c r="I297" s="153"/>
      <c r="J297" s="153"/>
    </row>
    <row r="298" spans="1:10" x14ac:dyDescent="0.2">
      <c r="A298" s="152"/>
      <c r="B298" s="153"/>
      <c r="C298" s="153"/>
      <c r="D298" s="153"/>
      <c r="E298" s="153"/>
      <c r="F298" s="153"/>
      <c r="G298" s="153"/>
      <c r="H298" s="153"/>
      <c r="I298" s="153"/>
      <c r="J298" s="153"/>
    </row>
    <row r="299" spans="1:10" x14ac:dyDescent="0.2">
      <c r="A299" s="152"/>
      <c r="B299" s="153"/>
      <c r="C299" s="153"/>
      <c r="D299" s="153"/>
      <c r="E299" s="153"/>
      <c r="F299" s="153"/>
      <c r="G299" s="153"/>
      <c r="H299" s="153"/>
      <c r="I299" s="153"/>
      <c r="J299" s="153"/>
    </row>
    <row r="300" spans="1:10" x14ac:dyDescent="0.2">
      <c r="A300" s="152"/>
      <c r="B300" s="153"/>
      <c r="C300" s="153"/>
      <c r="D300" s="153"/>
      <c r="E300" s="153"/>
      <c r="F300" s="153"/>
      <c r="G300" s="153"/>
      <c r="H300" s="153"/>
      <c r="I300" s="153"/>
      <c r="J300" s="153"/>
    </row>
    <row r="301" spans="1:10" x14ac:dyDescent="0.2">
      <c r="A301" s="152"/>
      <c r="B301" s="153"/>
      <c r="C301" s="153"/>
      <c r="D301" s="153"/>
      <c r="E301" s="153"/>
      <c r="F301" s="153"/>
      <c r="G301" s="153"/>
      <c r="H301" s="153"/>
      <c r="I301" s="153"/>
      <c r="J301" s="153"/>
    </row>
    <row r="302" spans="1:10" x14ac:dyDescent="0.2">
      <c r="A302" s="152"/>
      <c r="B302" s="153"/>
      <c r="C302" s="153"/>
      <c r="D302" s="153"/>
      <c r="E302" s="153"/>
      <c r="F302" s="153"/>
      <c r="G302" s="153"/>
      <c r="H302" s="153"/>
      <c r="I302" s="153"/>
      <c r="J302" s="153"/>
    </row>
    <row r="303" spans="1:10" x14ac:dyDescent="0.2">
      <c r="A303" s="152"/>
      <c r="B303" s="153"/>
      <c r="C303" s="153"/>
      <c r="D303" s="153"/>
      <c r="E303" s="153"/>
      <c r="F303" s="153"/>
      <c r="G303" s="153"/>
      <c r="H303" s="153"/>
      <c r="I303" s="153"/>
      <c r="J303" s="153"/>
    </row>
    <row r="304" spans="1:10" x14ac:dyDescent="0.2">
      <c r="A304" s="152"/>
      <c r="B304" s="153"/>
      <c r="C304" s="153"/>
      <c r="D304" s="153"/>
      <c r="E304" s="153"/>
      <c r="F304" s="153"/>
      <c r="G304" s="153"/>
      <c r="H304" s="153"/>
      <c r="I304" s="153"/>
      <c r="J304" s="153"/>
    </row>
    <row r="305" spans="1:10" x14ac:dyDescent="0.2">
      <c r="A305" s="152"/>
      <c r="B305" s="153"/>
      <c r="C305" s="153"/>
      <c r="D305" s="153"/>
      <c r="E305" s="153"/>
      <c r="F305" s="153"/>
      <c r="G305" s="153"/>
      <c r="H305" s="153"/>
      <c r="I305" s="153"/>
      <c r="J305" s="153"/>
    </row>
    <row r="306" spans="1:10" x14ac:dyDescent="0.2">
      <c r="A306" s="152"/>
      <c r="B306" s="153"/>
      <c r="C306" s="153"/>
      <c r="D306" s="153"/>
      <c r="E306" s="153"/>
      <c r="F306" s="153"/>
      <c r="G306" s="153"/>
      <c r="H306" s="153"/>
      <c r="I306" s="153"/>
      <c r="J306" s="153"/>
    </row>
    <row r="307" spans="1:10" x14ac:dyDescent="0.2">
      <c r="A307" s="152"/>
      <c r="B307" s="153"/>
      <c r="C307" s="153"/>
      <c r="D307" s="153"/>
      <c r="E307" s="153"/>
      <c r="F307" s="153"/>
      <c r="G307" s="153"/>
      <c r="H307" s="153"/>
      <c r="I307" s="153"/>
      <c r="J307" s="153"/>
    </row>
    <row r="308" spans="1:10" x14ac:dyDescent="0.2">
      <c r="A308" s="152"/>
      <c r="B308" s="153"/>
      <c r="C308" s="153"/>
      <c r="D308" s="153"/>
      <c r="E308" s="153"/>
      <c r="F308" s="153"/>
      <c r="G308" s="153"/>
      <c r="H308" s="153"/>
      <c r="I308" s="153"/>
      <c r="J308" s="153"/>
    </row>
    <row r="309" spans="1:10" x14ac:dyDescent="0.2">
      <c r="A309" s="152"/>
      <c r="B309" s="153"/>
      <c r="C309" s="153"/>
      <c r="D309" s="153"/>
      <c r="E309" s="153"/>
      <c r="F309" s="153"/>
      <c r="G309" s="153"/>
      <c r="H309" s="153"/>
      <c r="I309" s="153"/>
      <c r="J309" s="153"/>
    </row>
    <row r="310" spans="1:10" x14ac:dyDescent="0.2">
      <c r="A310" s="152"/>
      <c r="B310" s="153"/>
      <c r="C310" s="153"/>
      <c r="D310" s="153"/>
      <c r="E310" s="153"/>
      <c r="F310" s="153"/>
      <c r="G310" s="153"/>
      <c r="H310" s="153"/>
      <c r="I310" s="153"/>
      <c r="J310" s="153"/>
    </row>
    <row r="311" spans="1:10" x14ac:dyDescent="0.2">
      <c r="A311" s="152"/>
      <c r="B311" s="153"/>
      <c r="C311" s="153"/>
      <c r="D311" s="153"/>
      <c r="E311" s="153"/>
      <c r="F311" s="153"/>
      <c r="G311" s="153"/>
      <c r="H311" s="153"/>
      <c r="I311" s="153"/>
      <c r="J311" s="153"/>
    </row>
    <row r="312" spans="1:10" x14ac:dyDescent="0.2">
      <c r="A312" s="152"/>
      <c r="B312" s="153"/>
      <c r="C312" s="153"/>
      <c r="D312" s="153"/>
      <c r="E312" s="153"/>
      <c r="F312" s="153"/>
      <c r="G312" s="153"/>
      <c r="H312" s="153"/>
      <c r="I312" s="153"/>
      <c r="J312" s="153"/>
    </row>
    <row r="313" spans="1:10" x14ac:dyDescent="0.2">
      <c r="A313" s="152"/>
      <c r="B313" s="153"/>
      <c r="C313" s="153"/>
      <c r="D313" s="153"/>
      <c r="E313" s="153"/>
      <c r="F313" s="153"/>
      <c r="G313" s="153"/>
      <c r="H313" s="153"/>
      <c r="I313" s="153"/>
      <c r="J313" s="153"/>
    </row>
    <row r="314" spans="1:10" x14ac:dyDescent="0.2">
      <c r="A314" s="152"/>
      <c r="B314" s="153"/>
      <c r="C314" s="153"/>
      <c r="D314" s="153"/>
      <c r="E314" s="153"/>
      <c r="F314" s="153"/>
      <c r="G314" s="153"/>
      <c r="H314" s="153"/>
      <c r="I314" s="153"/>
      <c r="J314" s="153"/>
    </row>
    <row r="315" spans="1:10" x14ac:dyDescent="0.2">
      <c r="A315" s="152"/>
      <c r="B315" s="153"/>
      <c r="C315" s="153"/>
      <c r="D315" s="153"/>
      <c r="E315" s="153"/>
      <c r="F315" s="153"/>
      <c r="G315" s="153"/>
      <c r="H315" s="153"/>
      <c r="I315" s="153"/>
      <c r="J315" s="153"/>
    </row>
    <row r="316" spans="1:10" x14ac:dyDescent="0.2">
      <c r="A316" s="152"/>
      <c r="B316" s="153"/>
      <c r="C316" s="153"/>
      <c r="D316" s="153"/>
      <c r="E316" s="153"/>
      <c r="F316" s="153"/>
      <c r="G316" s="153"/>
      <c r="H316" s="153"/>
      <c r="I316" s="153"/>
      <c r="J316" s="153"/>
    </row>
    <row r="317" spans="1:10" x14ac:dyDescent="0.2">
      <c r="A317" s="152"/>
      <c r="B317" s="153"/>
      <c r="C317" s="153"/>
      <c r="D317" s="153"/>
      <c r="E317" s="153"/>
      <c r="F317" s="153"/>
      <c r="G317" s="153"/>
      <c r="H317" s="153"/>
      <c r="I317" s="153"/>
      <c r="J317" s="153"/>
    </row>
    <row r="318" spans="1:10" x14ac:dyDescent="0.2">
      <c r="A318" s="152"/>
      <c r="B318" s="153"/>
      <c r="C318" s="153"/>
      <c r="D318" s="153"/>
      <c r="E318" s="153"/>
      <c r="F318" s="153"/>
      <c r="G318" s="153"/>
      <c r="H318" s="153"/>
      <c r="I318" s="153"/>
      <c r="J318" s="153"/>
    </row>
    <row r="319" spans="1:10" x14ac:dyDescent="0.2">
      <c r="A319" s="152"/>
      <c r="B319" s="153"/>
      <c r="C319" s="153"/>
      <c r="D319" s="153"/>
      <c r="E319" s="153"/>
      <c r="F319" s="153"/>
      <c r="G319" s="153"/>
      <c r="H319" s="153"/>
      <c r="I319" s="153"/>
      <c r="J319" s="153"/>
    </row>
    <row r="320" spans="1:10" x14ac:dyDescent="0.2">
      <c r="A320" s="152"/>
      <c r="B320" s="153"/>
      <c r="C320" s="153"/>
      <c r="D320" s="153"/>
      <c r="E320" s="153"/>
      <c r="F320" s="153"/>
      <c r="G320" s="153"/>
      <c r="H320" s="153"/>
      <c r="I320" s="153"/>
      <c r="J320" s="153"/>
    </row>
    <row r="321" spans="1:10" x14ac:dyDescent="0.2">
      <c r="A321" s="152"/>
      <c r="B321" s="153"/>
      <c r="C321" s="153"/>
      <c r="D321" s="153"/>
      <c r="E321" s="153"/>
      <c r="F321" s="153"/>
      <c r="G321" s="153"/>
      <c r="H321" s="153"/>
      <c r="I321" s="153"/>
      <c r="J321" s="153"/>
    </row>
    <row r="322" spans="1:10" x14ac:dyDescent="0.2">
      <c r="A322" s="152"/>
      <c r="B322" s="153"/>
      <c r="C322" s="153"/>
      <c r="D322" s="153"/>
      <c r="E322" s="153"/>
      <c r="F322" s="153"/>
      <c r="G322" s="153"/>
      <c r="H322" s="153"/>
      <c r="I322" s="153"/>
      <c r="J322" s="153"/>
    </row>
    <row r="323" spans="1:10" x14ac:dyDescent="0.2">
      <c r="A323" s="152"/>
      <c r="B323" s="153"/>
      <c r="C323" s="153"/>
      <c r="D323" s="153"/>
      <c r="E323" s="153"/>
      <c r="F323" s="153"/>
      <c r="G323" s="153"/>
      <c r="H323" s="153"/>
      <c r="I323" s="153"/>
      <c r="J323" s="153"/>
    </row>
    <row r="324" spans="1:10" x14ac:dyDescent="0.2">
      <c r="A324" s="152"/>
      <c r="B324" s="153"/>
      <c r="C324" s="153"/>
      <c r="D324" s="153"/>
      <c r="E324" s="153"/>
      <c r="F324" s="153"/>
      <c r="G324" s="153"/>
      <c r="H324" s="153"/>
      <c r="I324" s="153"/>
      <c r="J324" s="153"/>
    </row>
  </sheetData>
  <sheetProtection algorithmName="SHA-512" hashValue="oTdQ1z8mmCFGugkvlhP41EiF2NYY8iNVvoy3KfX7aeFugxz+/bHFHauSdP3nJrSq9CD0GPfNrsBbxoGkznLogA==" saltValue="st52SEv8XEzkNYKrotWQpQ==" spinCount="100000" sheet="1" objects="1" scenarios="1" selectLockedCells="1"/>
  <mergeCells count="87">
    <mergeCell ref="A147:J147"/>
    <mergeCell ref="A9:J9"/>
    <mergeCell ref="A1:J1"/>
    <mergeCell ref="A2:J2"/>
    <mergeCell ref="A3:J3"/>
    <mergeCell ref="A6:J6"/>
    <mergeCell ref="A7:J7"/>
    <mergeCell ref="A4:J4"/>
    <mergeCell ref="A8:J8"/>
    <mergeCell ref="A134:J134"/>
    <mergeCell ref="A77:C77"/>
    <mergeCell ref="A86:C86"/>
    <mergeCell ref="D72:H72"/>
    <mergeCell ref="D82:H82"/>
    <mergeCell ref="A74:C74"/>
    <mergeCell ref="A122:J122"/>
    <mergeCell ref="A123:J123"/>
    <mergeCell ref="A91:H91"/>
    <mergeCell ref="A92:H92"/>
    <mergeCell ref="F106:F107"/>
    <mergeCell ref="F115:F116"/>
    <mergeCell ref="A26:B26"/>
    <mergeCell ref="H56:I56"/>
    <mergeCell ref="D43:I43"/>
    <mergeCell ref="A42:B42"/>
    <mergeCell ref="A36:B36"/>
    <mergeCell ref="A28:B28"/>
    <mergeCell ref="A39:B39"/>
    <mergeCell ref="A40:B40"/>
    <mergeCell ref="D27:E27"/>
    <mergeCell ref="D28:G28"/>
    <mergeCell ref="G14:H14"/>
    <mergeCell ref="A23:B23"/>
    <mergeCell ref="A25:B25"/>
    <mergeCell ref="A14:B14"/>
    <mergeCell ref="C14:D14"/>
    <mergeCell ref="A22:B22"/>
    <mergeCell ref="D22:J22"/>
    <mergeCell ref="A24:B24"/>
    <mergeCell ref="E14:F14"/>
    <mergeCell ref="E18:F18"/>
    <mergeCell ref="G18:H18"/>
    <mergeCell ref="D23:F23"/>
    <mergeCell ref="C19:F19"/>
    <mergeCell ref="A16:B16"/>
    <mergeCell ref="C18:D18"/>
    <mergeCell ref="A18:B18"/>
    <mergeCell ref="C16:E17"/>
    <mergeCell ref="A12:H12"/>
    <mergeCell ref="A126:B126"/>
    <mergeCell ref="A125:B125"/>
    <mergeCell ref="A27:B27"/>
    <mergeCell ref="A68:H68"/>
    <mergeCell ref="A31:C31"/>
    <mergeCell ref="C66:G66"/>
    <mergeCell ref="F97:F98"/>
    <mergeCell ref="A45:H45"/>
    <mergeCell ref="D58:H58"/>
    <mergeCell ref="B63:D63"/>
    <mergeCell ref="A54:C54"/>
    <mergeCell ref="A55:C55"/>
    <mergeCell ref="A83:C83"/>
    <mergeCell ref="A89:C89"/>
    <mergeCell ref="D57:H57"/>
    <mergeCell ref="A60:H60"/>
    <mergeCell ref="D24:G24"/>
    <mergeCell ref="A49:C49"/>
    <mergeCell ref="A52:C52"/>
    <mergeCell ref="A53:C53"/>
    <mergeCell ref="A56:D56"/>
    <mergeCell ref="A48:C48"/>
    <mergeCell ref="F33:F34"/>
    <mergeCell ref="A35:B35"/>
    <mergeCell ref="D41:D42"/>
    <mergeCell ref="D26:E26"/>
    <mergeCell ref="A33:B33"/>
    <mergeCell ref="A34:B34"/>
    <mergeCell ref="A37:B37"/>
    <mergeCell ref="A41:B41"/>
    <mergeCell ref="F62:G62"/>
    <mergeCell ref="F63:G63"/>
    <mergeCell ref="B62:D62"/>
    <mergeCell ref="A113:H113"/>
    <mergeCell ref="A104:H104"/>
    <mergeCell ref="C65:D65"/>
    <mergeCell ref="A95:H95"/>
    <mergeCell ref="A80:C80"/>
  </mergeCells>
  <phoneticPr fontId="0" type="noConversion"/>
  <conditionalFormatting sqref="E65">
    <cfRule type="cellIs" dxfId="2" priority="1" stopIfTrue="1" operator="greaterThan">
      <formula>0.55</formula>
    </cfRule>
  </conditionalFormatting>
  <conditionalFormatting sqref="E56:G56">
    <cfRule type="cellIs" dxfId="1" priority="2" stopIfTrue="1" operator="greaterThan">
      <formula>$E$49</formula>
    </cfRule>
  </conditionalFormatting>
  <conditionalFormatting sqref="E55:G55">
    <cfRule type="cellIs" dxfId="0" priority="3" stopIfTrue="1" operator="greaterThan">
      <formula>$E$48</formula>
    </cfRule>
  </conditionalFormatting>
  <dataValidations xWindow="624" yWindow="202" count="23">
    <dataValidation type="whole" operator="greaterThanOrEqual" allowBlank="1" showInputMessage="1" showErrorMessage="1" errorTitle="Insufficeint number of low units" error="A minimum of 50% of the affordable units must be priced to be affordable to low-income households." prompt="Enter the number of units that will be priced to be affordable to households earning less than 50% of the regional median income.  This figure MUST BE AT LEAST HALF of the total number of affordable units in the development." sqref="C36" xr:uid="{00000000-0002-0000-0000-000000000000}">
      <formula1>C34*0.5</formula1>
    </dataValidation>
    <dataValidation type="whole" operator="equal" allowBlank="1" showInputMessage="1" showErrorMessage="1" errorTitle="Incorrect Number of Units" error="The suml of low units and mod units does not equal the total number of affordable units." prompt="Enter the number of units that will be priced to be affordable to households earning between 50% and 80% of regional median income.  This number MAY NOT EXCEED half of the total number of affordable units in the development." sqref="C37" xr:uid="{00000000-0002-0000-0000-000001000000}">
      <formula1>C34-C36</formula1>
    </dataValidation>
    <dataValidation type="whole" operator="lessThanOrEqual" allowBlank="1" showInputMessage="1" showErrorMessage="1" errorTitle="Bedroom Distribution Error" error="No more than 20% of the affordable units may be one-bedroom units." prompt="Enter the number of AFFORDABLE one-bedroom units.  No more than 20% of the total number of affordable units may be one-bedroom units." sqref="C39" xr:uid="{00000000-0002-0000-0000-000002000000}">
      <formula1>C34*0.2</formula1>
    </dataValidation>
    <dataValidation type="whole" operator="greaterThanOrEqual" allowBlank="1" showInputMessage="1" showErrorMessage="1" errorTitle="Bedroom Distribution Error" error="A minimum of 30% of the affordab;e units must be two-bedroom units." prompt="Enter the number of AFFORDABLE two-bedroom units.  At least 30% of the total number of affordable units MUST be two-bedroom units." sqref="C40" xr:uid="{00000000-0002-0000-0000-000003000000}">
      <formula1>C34*0.3</formula1>
    </dataValidation>
    <dataValidation type="whole" errorStyle="warning" operator="greaterThanOrEqual" showInputMessage="1" showErrorMessage="1" errorTitle="Bedroom distribution error" error="A minimum of 20% of the affordable units must have three or more bedrooms." prompt="Enter the number of AFFORDABLE three-bedroom units.  At least 20% of the total number of affordable units MUST contain three or more bedrooms.  While four-bedroom units are not required, they may be combined with three-bedroom units to meet this minimum." sqref="C41" xr:uid="{00000000-0002-0000-0000-000004000000}">
      <formula1>IF(C42="",C34*0.2,(C34*0.2)-C42)</formula1>
    </dataValidation>
    <dataValidation type="whole" errorStyle="warning" operator="greaterThanOrEqual" allowBlank="1" showInputMessage="1" showErrorMessage="1" errorTitle="Bedroom distribution error" error="A minimum of 20% of the affordable units must have three or more bedrooms." prompt="Enter the number of AFFORDABLE four-bedroom units if any.  There is no minimum requirement for units of this size." sqref="C42" xr:uid="{00000000-0002-0000-0000-000005000000}">
      <formula1>IF(C41="",C34*0.2,(C34*0.2)-C41)</formula1>
    </dataValidation>
    <dataValidation errorStyle="warning" operator="lessThanOrEqual" allowBlank="1" showInputMessage="1" showErrorMessage="1" errorTitle="Range of Affordability Error" error="Average affordability of all units may not exceed 55% of Regional Median Income." sqref="B67 C66" xr:uid="{00000000-0002-0000-0000-000006000000}"/>
    <dataValidation type="decimal" operator="lessThanOrEqual" allowBlank="1" showInputMessage="1" showErrorMessage="1" errorTitle="Pricing Error" error="Moderate-income units may not be priced to exceed 70% of regional median income." prompt="Enter the moderate-income percentage of RMI that the unit will be priced as affordable for." sqref="E63" xr:uid="{00000000-0002-0000-0000-000007000000}">
      <formula1>0.7</formula1>
    </dataValidation>
    <dataValidation type="decimal" operator="lessThanOrEqual" allowBlank="1" showInputMessage="1" showErrorMessage="1" errorTitle="Pricing Error" error="Low-income units may not be priced to exceed 44% of regional median income." prompt="Enter the low-income percentage of RMI that the unit will be priced as affordable for." sqref="E62" xr:uid="{00000000-0002-0000-0000-000008000000}">
      <formula1>0.4</formula1>
    </dataValidation>
    <dataValidation allowBlank="1" showInputMessage="1" showErrorMessage="1" prompt="Enter the monthly amount of homeowner association fees if applicable. For units not located within a development that assesses  fees, enter 0." sqref="E53:G53" xr:uid="{00000000-0002-0000-0000-000009000000}"/>
    <dataValidation allowBlank="1" showInputMessage="1" showErrorMessage="1" prompt="Enter the average value of market-rate housing proposed for inclusion in the MTA program (based on an anlysis of local inventory of 4 bedroomhomes available for sale)." sqref="G52" xr:uid="{00000000-0002-0000-0000-00000A000000}"/>
    <dataValidation type="whole" operator="greaterThanOrEqual" allowBlank="1" showInputMessage="1" showErrorMessage="1" error="Minimum subsidy amount for low-income units is $30,000.  Please re-enter a higher subsidy amount." promptTitle="Low-Income Unit Subsidy " prompt="Pursuant to N.J.A.C. 5:97-6.9(b)3, the minimum subsidy amount for low-income units is $30,000." sqref="E48" xr:uid="{00000000-0002-0000-0000-00000B000000}">
      <formula1>30000</formula1>
    </dataValidation>
    <dataValidation type="whole" operator="greaterThanOrEqual" allowBlank="1" showInputMessage="1" showErrorMessage="1" error="Minimum subsidy amount for moderate-income units is $25,000. Please re-enter a larger subsidy amount." promptTitle="Moderate Income Unit Subsidy" prompt="Pursuant to N.J.A.C. 5:97-6.9(b)3, the minimum subsidy amount for moderate-income units is $25,000" sqref="E49" xr:uid="{00000000-0002-0000-0000-00000C000000}">
      <formula1>25000</formula1>
    </dataValidation>
    <dataValidation allowBlank="1" showInputMessage="1" showErrorMessage="1" prompt="Enter the average estimated cost of repairs that will be necessary to bring the unit up to code prior to re-sale as an affordable unit." sqref="E54:G54" xr:uid="{00000000-0002-0000-0000-00000D000000}"/>
    <dataValidation allowBlank="1" showInputMessage="1" showErrorMessage="1" prompt="Enter the average value of market-rate housing proposed for inclusion in the MTA program (based on an anlysis of local inventory of 3 bedroom homes available for sale)." sqref="F52" xr:uid="{00000000-0002-0000-0000-00000E000000}"/>
    <dataValidation allowBlank="1" showInputMessage="1" showErrorMessage="1" prompt="Enter the average value of market-rate housing proposed for inclusion in the MTA program (based on an anlysis of local inventory of 2 bedroom homes available for sale)." sqref="E52" xr:uid="{00000000-0002-0000-0000-00000F000000}"/>
    <dataValidation allowBlank="1" showInputMessage="1" showErrorMessage="1" prompt="Enter the total number of units in the development.  This includes both market-rate and affordable units." sqref="C33" xr:uid="{00000000-0002-0000-0000-000010000000}"/>
    <dataValidation allowBlank="1" showInputMessage="1" showErrorMessage="1" prompt="Enter the total number of affordable units in the development." sqref="C34" xr:uid="{00000000-0002-0000-0000-000011000000}"/>
    <dataValidation allowBlank="1" showInputMessage="1" showErrorMessage="1" promptTitle="&quot;Property Tax Rate&quot; Data Link " prompt="Enter the property tax rate for the municipality in which the development is located.  This is the General Tax Rate amount per $100 of assessed valuation available from the Division of Taxation. Click the link and scroll down to year and County." sqref="C23" xr:uid="{00000000-0002-0000-0000-000012000000}"/>
    <dataValidation allowBlank="1" showInputMessage="1" showErrorMessage="1" promptTitle="&quot;Equalization Ratio&quot; Data Link" prompt="Enter the most recent equalization ratio for the municipality.  This figure is available from the NJ Department of Treasury, Division of Taxation through the link provided to the left.  Use the &quot;Avergage Ratio&quot; Column and enter AS A WHOLE NUMBER." sqref="C24" xr:uid="{00000000-0002-0000-0000-000013000000}"/>
    <dataValidation allowBlank="1" showInputMessage="1" showErrorMessage="1" prompt="Enter the monthly cost of homeowner's insurance." sqref="C25" xr:uid="{00000000-0002-0000-0000-000014000000}"/>
    <dataValidation allowBlank="1" showInputMessage="1" showErrorMessage="1" prompt="Enter annual mortgage interest rate as a percentage.  For example, enter 7.25% as 7.25, NOT 0.0725." sqref="C22" xr:uid="{00000000-0002-0000-0000-000015000000}"/>
    <dataValidation type="whole" allowBlank="1" showInputMessage="1" showErrorMessage="1" error="COAH uses six statewide regions.  Number entered must be between 1 and 6." prompt="Enter COAH Region 1 through 6." sqref="C18:D18" xr:uid="{00000000-0002-0000-0000-000016000000}">
      <formula1>1</formula1>
      <formula2>6</formula2>
    </dataValidation>
  </dataValidations>
  <hyperlinks>
    <hyperlink ref="A24:B24" r:id="rId1" display="EQUALIZATION RATIO" xr:uid="{00000000-0004-0000-0000-000000000000}"/>
    <hyperlink ref="A23:B23" r:id="rId2" display="PROPERTY TAX RATE" xr:uid="{00000000-0004-0000-0000-000001000000}"/>
    <hyperlink ref="D22:J22" r:id="rId3" display="Click this link to navigate to the Federal Reserve H15 rate and use the last figure in the right column" xr:uid="{00000000-0004-0000-0000-000003000000}"/>
  </hyperlinks>
  <printOptions horizontalCentered="1"/>
  <pageMargins left="0.5" right="0.5" top="0.5" bottom="0.5" header="0.5" footer="0.5"/>
  <pageSetup scale="24" fitToHeight="0" orientation="portrait" horizontalDpi="300" verticalDpi="300" r:id="rId4"/>
  <headerFooter alignWithMargins="0">
    <oddFooter>&amp;CPage &amp;P&amp;RGeneral Sales Calculator</oddFooter>
  </headerFooter>
  <rowBreaks count="2" manualBreakCount="2">
    <brk id="66" max="16383" man="1"/>
    <brk id="112"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12"/>
  <sheetViews>
    <sheetView showRowColHeaders="0" workbookViewId="0">
      <selection activeCell="F12" sqref="F12"/>
    </sheetView>
  </sheetViews>
  <sheetFormatPr defaultRowHeight="15" x14ac:dyDescent="0.2"/>
  <cols>
    <col min="1" max="1" width="2" style="3" bestFit="1" customWidth="1"/>
    <col min="2" max="2" width="29.5546875" style="3" bestFit="1" customWidth="1"/>
    <col min="3" max="16384" width="8.88671875" style="3"/>
  </cols>
  <sheetData>
    <row r="1" spans="1:10" x14ac:dyDescent="0.2">
      <c r="A1" s="1"/>
      <c r="B1" s="1"/>
      <c r="C1" s="266" t="s">
        <v>53</v>
      </c>
      <c r="D1" s="266"/>
      <c r="E1" s="266"/>
      <c r="F1" s="266"/>
      <c r="G1" s="266"/>
      <c r="H1" s="266"/>
      <c r="I1" s="2"/>
      <c r="J1" s="2"/>
    </row>
    <row r="2" spans="1:10" x14ac:dyDescent="0.2">
      <c r="A2" s="1"/>
      <c r="B2" s="1"/>
      <c r="C2" s="4"/>
      <c r="D2" s="266" t="s">
        <v>54</v>
      </c>
      <c r="E2" s="266"/>
      <c r="F2" s="266"/>
      <c r="G2" s="266"/>
      <c r="H2" s="4"/>
      <c r="I2" s="4"/>
      <c r="J2" s="4"/>
    </row>
    <row r="3" spans="1:10" x14ac:dyDescent="0.2">
      <c r="A3" s="1"/>
      <c r="B3" s="1"/>
      <c r="C3" s="4"/>
      <c r="D3" s="266" t="s">
        <v>131</v>
      </c>
      <c r="E3" s="266"/>
      <c r="F3" s="266"/>
      <c r="G3" s="266"/>
      <c r="H3" s="4"/>
      <c r="I3" s="4"/>
      <c r="J3" s="4"/>
    </row>
    <row r="4" spans="1:10" x14ac:dyDescent="0.2">
      <c r="A4" s="1"/>
      <c r="B4" s="1"/>
      <c r="C4" s="4"/>
      <c r="D4" s="4"/>
      <c r="E4" s="4"/>
      <c r="F4" s="4"/>
      <c r="G4" s="4"/>
      <c r="H4" s="4"/>
      <c r="I4" s="4"/>
      <c r="J4" s="4"/>
    </row>
    <row r="5" spans="1:10" x14ac:dyDescent="0.2">
      <c r="A5" s="5"/>
      <c r="B5" s="6" t="s">
        <v>55</v>
      </c>
      <c r="C5" s="7" t="s">
        <v>56</v>
      </c>
      <c r="D5" s="7" t="s">
        <v>57</v>
      </c>
      <c r="E5" s="7" t="s">
        <v>58</v>
      </c>
      <c r="F5" s="7" t="s">
        <v>59</v>
      </c>
      <c r="G5" s="7" t="s">
        <v>60</v>
      </c>
      <c r="H5" s="7" t="s">
        <v>61</v>
      </c>
      <c r="I5" s="7" t="s">
        <v>62</v>
      </c>
      <c r="J5" s="7" t="s">
        <v>63</v>
      </c>
    </row>
    <row r="6" spans="1:10" x14ac:dyDescent="0.2">
      <c r="A6" s="5"/>
      <c r="B6" s="8"/>
      <c r="C6" s="4"/>
      <c r="D6" s="4"/>
      <c r="E6" s="4"/>
      <c r="F6" s="4"/>
      <c r="G6" s="4"/>
      <c r="H6" s="4"/>
      <c r="I6" s="4"/>
      <c r="J6" s="4"/>
    </row>
    <row r="7" spans="1:10" x14ac:dyDescent="0.2">
      <c r="A7" s="5">
        <v>1</v>
      </c>
      <c r="B7" s="9" t="s">
        <v>68</v>
      </c>
      <c r="C7" s="10">
        <f t="shared" ref="C7:C12" si="0">F7*0.7</f>
        <v>60271.399999999994</v>
      </c>
      <c r="D7" s="10">
        <f t="shared" ref="D7:D12" si="1">F7*0.8</f>
        <v>68881.600000000006</v>
      </c>
      <c r="E7" s="10">
        <f t="shared" ref="E7:E12" si="2">F7*0.9</f>
        <v>77491.8</v>
      </c>
      <c r="F7" s="11">
        <v>86102</v>
      </c>
      <c r="G7" s="10">
        <f t="shared" ref="G7:G12" si="3">F7*1.08</f>
        <v>92990.16</v>
      </c>
      <c r="H7" s="10">
        <f t="shared" ref="H7:H12" si="4">F7*1.16</f>
        <v>99878.319999999992</v>
      </c>
      <c r="I7" s="10">
        <f t="shared" ref="I7:I12" si="5">F7*1.24</f>
        <v>106766.48</v>
      </c>
      <c r="J7" s="10">
        <f t="shared" ref="J7:J12" si="6">F7*1.32</f>
        <v>113654.64</v>
      </c>
    </row>
    <row r="8" spans="1:10" x14ac:dyDescent="0.2">
      <c r="A8" s="5">
        <v>2</v>
      </c>
      <c r="B8" s="9" t="s">
        <v>72</v>
      </c>
      <c r="C8" s="10">
        <f t="shared" si="0"/>
        <v>65952.599999999991</v>
      </c>
      <c r="D8" s="10">
        <f t="shared" si="1"/>
        <v>75374.400000000009</v>
      </c>
      <c r="E8" s="10">
        <f t="shared" si="2"/>
        <v>84796.2</v>
      </c>
      <c r="F8" s="11">
        <v>94218</v>
      </c>
      <c r="G8" s="10">
        <f t="shared" si="3"/>
        <v>101755.44</v>
      </c>
      <c r="H8" s="10">
        <f t="shared" si="4"/>
        <v>109292.87999999999</v>
      </c>
      <c r="I8" s="10">
        <f t="shared" si="5"/>
        <v>116830.31999999999</v>
      </c>
      <c r="J8" s="10">
        <f t="shared" si="6"/>
        <v>124367.76000000001</v>
      </c>
    </row>
    <row r="9" spans="1:10" x14ac:dyDescent="0.2">
      <c r="A9" s="5">
        <v>3</v>
      </c>
      <c r="B9" s="9" t="s">
        <v>69</v>
      </c>
      <c r="C9" s="10">
        <f t="shared" si="0"/>
        <v>73780</v>
      </c>
      <c r="D9" s="10">
        <f t="shared" si="1"/>
        <v>84320</v>
      </c>
      <c r="E9" s="10">
        <f t="shared" si="2"/>
        <v>94860</v>
      </c>
      <c r="F9" s="11">
        <v>105400</v>
      </c>
      <c r="G9" s="10">
        <f t="shared" si="3"/>
        <v>113832.00000000001</v>
      </c>
      <c r="H9" s="10">
        <f t="shared" si="4"/>
        <v>122263.99999999999</v>
      </c>
      <c r="I9" s="10">
        <f t="shared" si="5"/>
        <v>130696</v>
      </c>
      <c r="J9" s="10">
        <f t="shared" si="6"/>
        <v>139128</v>
      </c>
    </row>
    <row r="10" spans="1:10" x14ac:dyDescent="0.2">
      <c r="A10" s="5">
        <v>4</v>
      </c>
      <c r="B10" s="9" t="s">
        <v>70</v>
      </c>
      <c r="C10" s="10">
        <f t="shared" si="0"/>
        <v>66021.899999999994</v>
      </c>
      <c r="D10" s="10">
        <f t="shared" si="1"/>
        <v>75453.600000000006</v>
      </c>
      <c r="E10" s="10">
        <f t="shared" si="2"/>
        <v>84885.3</v>
      </c>
      <c r="F10" s="11">
        <v>94317</v>
      </c>
      <c r="G10" s="10">
        <f t="shared" si="3"/>
        <v>101862.36</v>
      </c>
      <c r="H10" s="10">
        <f t="shared" si="4"/>
        <v>109407.71999999999</v>
      </c>
      <c r="I10" s="10">
        <f t="shared" si="5"/>
        <v>116953.08</v>
      </c>
      <c r="J10" s="10">
        <f t="shared" si="6"/>
        <v>124498.44</v>
      </c>
    </row>
    <row r="11" spans="1:10" x14ac:dyDescent="0.2">
      <c r="A11" s="5">
        <v>5</v>
      </c>
      <c r="B11" s="9" t="s">
        <v>71</v>
      </c>
      <c r="C11" s="10">
        <f t="shared" si="0"/>
        <v>58239.999999999993</v>
      </c>
      <c r="D11" s="10">
        <f t="shared" si="1"/>
        <v>66560</v>
      </c>
      <c r="E11" s="10">
        <f t="shared" si="2"/>
        <v>74880</v>
      </c>
      <c r="F11" s="11">
        <v>83200</v>
      </c>
      <c r="G11" s="10">
        <f t="shared" si="3"/>
        <v>89856</v>
      </c>
      <c r="H11" s="10">
        <f t="shared" si="4"/>
        <v>96512</v>
      </c>
      <c r="I11" s="10">
        <f t="shared" si="5"/>
        <v>103168</v>
      </c>
      <c r="J11" s="10">
        <f t="shared" si="6"/>
        <v>109824</v>
      </c>
    </row>
    <row r="12" spans="1:10" x14ac:dyDescent="0.2">
      <c r="A12" s="5">
        <v>6</v>
      </c>
      <c r="B12" s="9" t="s">
        <v>75</v>
      </c>
      <c r="C12" s="10">
        <f t="shared" si="0"/>
        <v>51085.125</v>
      </c>
      <c r="D12" s="10">
        <f t="shared" si="1"/>
        <v>58383</v>
      </c>
      <c r="E12" s="10">
        <f t="shared" si="2"/>
        <v>65680.875</v>
      </c>
      <c r="F12" s="11">
        <v>72978.75</v>
      </c>
      <c r="G12" s="10">
        <f t="shared" si="3"/>
        <v>78817.05</v>
      </c>
      <c r="H12" s="10">
        <f t="shared" si="4"/>
        <v>84655.349999999991</v>
      </c>
      <c r="I12" s="10">
        <f t="shared" si="5"/>
        <v>90493.65</v>
      </c>
      <c r="J12" s="10">
        <f t="shared" si="6"/>
        <v>96331.950000000012</v>
      </c>
    </row>
  </sheetData>
  <sheetProtection algorithmName="SHA-512" hashValue="MiXUye9j7dbtb/vbhBpH8WprZp5M1HUCVno5l92F186bbf+KEHjoHcYbE2+BjEsmSpNp8howzjrpYVroCBCrew==" saltValue="i3Nj/rc4EKNN0fwJS58kvw==" spinCount="100000" sheet="1" objects="1" scenarios="1" selectLockedCells="1" selectUnlockedCells="1"/>
  <mergeCells count="3">
    <mergeCell ref="C1:H1"/>
    <mergeCell ref="D2:G2"/>
    <mergeCell ref="D3:G3"/>
  </mergeCells>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Calculator</vt:lpstr>
      <vt:lpstr>Income Limits</vt:lpstr>
      <vt:lpstr>FINANCIAL</vt:lpstr>
      <vt:lpstr>PAYDOWN</vt:lpstr>
      <vt:lpstr>Calculator!Print_Area_MI</vt:lpstr>
    </vt:vector>
  </TitlesOfParts>
  <Company>State of NJ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Henderson</dc:creator>
  <cp:lastModifiedBy>Burton Family</cp:lastModifiedBy>
  <cp:lastPrinted>2007-05-07T17:01:28Z</cp:lastPrinted>
  <dcterms:created xsi:type="dcterms:W3CDTF">2000-08-07T14:55:48Z</dcterms:created>
  <dcterms:modified xsi:type="dcterms:W3CDTF">2018-03-12T23:58:00Z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