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029"/>
  <workbookPr codeName="ThisWorkbook" defaultThemeVersion="124226"/>
  <mc:AlternateContent xmlns:mc="http://schemas.openxmlformats.org/markup-compatibility/2006">
    <mc:Choice Requires="x15">
      <x15ac:absPath xmlns:x15ac="http://schemas.microsoft.com/office/spreadsheetml/2010/11/ac" url="C:\Users\Burton Family\Desktop\17\"/>
    </mc:Choice>
  </mc:AlternateContent>
  <xr:revisionPtr revIDLastSave="0" documentId="13_ncr:1_{5A9B697E-11A5-4950-81B4-03AE05F6ED26}" xr6:coauthVersionLast="28" xr6:coauthVersionMax="28" xr10:uidLastSave="{00000000-0000-0000-0000-000000000000}"/>
  <bookViews>
    <workbookView xWindow="105" yWindow="-75" windowWidth="12045" windowHeight="12840" xr2:uid="{00000000-000D-0000-FFFF-FFFF00000000}"/>
  </bookViews>
  <sheets>
    <sheet name="Input" sheetId="1" r:id="rId1"/>
  </sheets>
  <definedNames>
    <definedName name="\C">Input!#REF!</definedName>
    <definedName name="\D">Input!#REF!</definedName>
    <definedName name="\I">Input!#REF!</definedName>
    <definedName name="\N">Input!#REF!</definedName>
    <definedName name="\S">Input!#REF!</definedName>
    <definedName name="\T">Input!#REF!</definedName>
    <definedName name="_CC11">Input!#REF!</definedName>
    <definedName name="ACPMSA">Input!#REF!</definedName>
    <definedName name="ALLENPMSA">Input!#REF!</definedName>
    <definedName name="ATLANTIC">Input!#REF!</definedName>
    <definedName name="BERGEN">Input!#REF!</definedName>
    <definedName name="BPPMSA">Input!#REF!</definedName>
    <definedName name="BURLINGTON">Input!#REF!</definedName>
    <definedName name="CAMDEN">Input!#REF!</definedName>
    <definedName name="CAPE_MAY">Input!#REF!</definedName>
    <definedName name="COAH">Input!#REF!</definedName>
    <definedName name="CUMBERLAND">Input!#REF!</definedName>
    <definedName name="ESSEX">Input!#REF!</definedName>
    <definedName name="FINANCIAL">Input!$A$4:$H$147</definedName>
    <definedName name="FIVE">Input!#REF!</definedName>
    <definedName name="FOUR">Input!#REF!</definedName>
    <definedName name="FOUR1HALF">Input!#REF!</definedName>
    <definedName name="GLOUCESTER">Input!#REF!</definedName>
    <definedName name="HUDSON">Input!#REF!</definedName>
    <definedName name="HUNTERDON">Input!#REF!</definedName>
    <definedName name="INC_LIMITS">Input!#REF!</definedName>
    <definedName name="JCPMSA">Input!#REF!</definedName>
    <definedName name="MACROS">Input!#REF!</definedName>
    <definedName name="MERCER">Input!#REF!</definedName>
    <definedName name="MIDDLESEX">Input!#REF!</definedName>
    <definedName name="MONMOUTH">Input!#REF!</definedName>
    <definedName name="MOPMSA">Input!#REF!</definedName>
    <definedName name="MORRIS">Input!#REF!</definedName>
    <definedName name="MSHPMSA">Input!#REF!</definedName>
    <definedName name="NPMSA">Input!#REF!</definedName>
    <definedName name="OCEAN">Input!#REF!</definedName>
    <definedName name="ONE">Input!#REF!</definedName>
    <definedName name="PASSAIC">Input!#REF!</definedName>
    <definedName name="PAYDOWN">Input!$R$37:$R$153</definedName>
    <definedName name="PPMSA">Input!#REF!</definedName>
    <definedName name="_xlnm.Print_Area" localSheetId="0">Input!$A$1:$J$176</definedName>
    <definedName name="Print_Area_MI" localSheetId="0">Input!$A$4:$R$147</definedName>
    <definedName name="SIX">Input!#REF!</definedName>
    <definedName name="SUSSEX">Input!#REF!</definedName>
    <definedName name="THREE">Input!#REF!</definedName>
    <definedName name="THREE1HALF">Input!#REF!</definedName>
    <definedName name="TPMSA">Input!#REF!</definedName>
    <definedName name="TWO">Input!#REF!</definedName>
    <definedName name="UNION">Input!#REF!</definedName>
    <definedName name="VPMSA">Input!#REF!</definedName>
    <definedName name="WARREN">Input!#REF!</definedName>
    <definedName name="WPMSA">Input!#REF!</definedName>
    <definedName name="ZERO">Input!#REF!</definedName>
  </definedNames>
  <calcPr calcId="171027" iterate="1" iterateCount="1000" iterateDelta="0.1"/>
</workbook>
</file>

<file path=xl/calcChain.xml><?xml version="1.0" encoding="utf-8"?>
<calcChain xmlns="http://schemas.openxmlformats.org/spreadsheetml/2006/main">
  <c r="F90" i="1" l="1"/>
  <c r="C19" i="1" l="1"/>
  <c r="C115" i="1" l="1"/>
  <c r="N111" i="1" l="1"/>
  <c r="C18" i="1"/>
  <c r="E155" i="1"/>
  <c r="G168" i="1"/>
  <c r="G172" i="1" s="1"/>
  <c r="J89" i="1"/>
  <c r="I89" i="1"/>
  <c r="H89" i="1"/>
  <c r="E89" i="1"/>
  <c r="D89" i="1"/>
  <c r="B90" i="1" s="1"/>
  <c r="D34" i="1"/>
  <c r="D33" i="1"/>
  <c r="E34" i="1"/>
  <c r="E33" i="1"/>
  <c r="J90" i="1"/>
  <c r="I90" i="1"/>
  <c r="H90" i="1"/>
  <c r="E90" i="1"/>
  <c r="D90" i="1"/>
  <c r="J160" i="1"/>
  <c r="I160" i="1"/>
  <c r="H160" i="1"/>
  <c r="G160" i="1"/>
  <c r="J159" i="1"/>
  <c r="I159" i="1"/>
  <c r="H159" i="1"/>
  <c r="G159" i="1"/>
  <c r="J158" i="1"/>
  <c r="I158" i="1"/>
  <c r="H158" i="1"/>
  <c r="G158" i="1"/>
  <c r="J157" i="1"/>
  <c r="I157" i="1"/>
  <c r="H157" i="1"/>
  <c r="G157" i="1"/>
  <c r="J156" i="1"/>
  <c r="I156" i="1"/>
  <c r="H156" i="1"/>
  <c r="G156" i="1"/>
  <c r="J155" i="1"/>
  <c r="I155" i="1"/>
  <c r="H155" i="1"/>
  <c r="G155" i="1"/>
  <c r="E160" i="1"/>
  <c r="D160" i="1"/>
  <c r="C160" i="1"/>
  <c r="E159" i="1"/>
  <c r="D159" i="1"/>
  <c r="C159" i="1"/>
  <c r="E158" i="1"/>
  <c r="D158" i="1"/>
  <c r="C158" i="1"/>
  <c r="E157" i="1"/>
  <c r="D157" i="1"/>
  <c r="C157" i="1"/>
  <c r="E156" i="1"/>
  <c r="D156" i="1"/>
  <c r="C156" i="1"/>
  <c r="C155" i="1"/>
  <c r="D155" i="1"/>
  <c r="F168" i="1"/>
  <c r="F174" i="1" s="1"/>
  <c r="E168" i="1"/>
  <c r="B183" i="1"/>
  <c r="F183" i="1" s="1"/>
  <c r="B181" i="1"/>
  <c r="F181" i="1" s="1"/>
  <c r="B185" i="1"/>
  <c r="F185" i="1" s="1"/>
  <c r="B184" i="1"/>
  <c r="F184" i="1" s="1"/>
  <c r="B180" i="1"/>
  <c r="F180" i="1" s="1"/>
  <c r="C51" i="1"/>
  <c r="D51" i="1" s="1"/>
  <c r="K43" i="1"/>
  <c r="K44" i="1"/>
  <c r="K46" i="1"/>
  <c r="K47" i="1"/>
  <c r="K48" i="1"/>
  <c r="D37" i="1"/>
  <c r="B86" i="1"/>
  <c r="F86" i="1" s="1"/>
  <c r="B87" i="1"/>
  <c r="F87" i="1" s="1"/>
  <c r="B88" i="1"/>
  <c r="F88" i="1" s="1"/>
  <c r="A38" i="1"/>
  <c r="C86" i="1"/>
  <c r="G86" i="1"/>
  <c r="C87" i="1"/>
  <c r="G87" i="1"/>
  <c r="C88" i="1"/>
  <c r="G88" i="1"/>
  <c r="F23" i="1"/>
  <c r="D29" i="1"/>
  <c r="D30" i="1"/>
  <c r="E38" i="1"/>
  <c r="C37" i="1"/>
  <c r="A120" i="1"/>
  <c r="A119" i="1"/>
  <c r="A118" i="1"/>
  <c r="A116" i="1"/>
  <c r="A115" i="1"/>
  <c r="A146" i="1"/>
  <c r="A145" i="1"/>
  <c r="A144" i="1"/>
  <c r="A142" i="1"/>
  <c r="A141" i="1"/>
  <c r="A133" i="1"/>
  <c r="A132" i="1"/>
  <c r="A131" i="1"/>
  <c r="A129" i="1"/>
  <c r="A128" i="1"/>
  <c r="C71" i="1"/>
  <c r="C76" i="1"/>
  <c r="C75" i="1"/>
  <c r="C74" i="1"/>
  <c r="C72" i="1"/>
  <c r="J115" i="1"/>
  <c r="J116" i="1"/>
  <c r="J119" i="1"/>
  <c r="J128" i="1"/>
  <c r="J131" i="1"/>
  <c r="J133" i="1"/>
  <c r="J142" i="1"/>
  <c r="J145" i="1"/>
  <c r="J118" i="1"/>
  <c r="J120" i="1"/>
  <c r="J129" i="1"/>
  <c r="J132" i="1"/>
  <c r="J141" i="1"/>
  <c r="J144" i="1"/>
  <c r="J146" i="1"/>
  <c r="D72" i="1"/>
  <c r="E98" i="1" s="1"/>
  <c r="D74" i="1"/>
  <c r="F98" i="1" s="1"/>
  <c r="F71" i="1"/>
  <c r="D100" i="1" s="1"/>
  <c r="F74" i="1"/>
  <c r="F100" i="1" s="1"/>
  <c r="D76" i="1"/>
  <c r="H98" i="1" s="1"/>
  <c r="F75" i="1"/>
  <c r="G100" i="1" s="1"/>
  <c r="F72" i="1"/>
  <c r="E100" i="1" s="1"/>
  <c r="F76" i="1"/>
  <c r="H100" i="1" s="1"/>
  <c r="D71" i="1"/>
  <c r="D98" i="1" s="1"/>
  <c r="E76" i="1"/>
  <c r="H99" i="1" s="1"/>
  <c r="E74" i="1"/>
  <c r="F99" i="1" s="1"/>
  <c r="E72" i="1"/>
  <c r="E99" i="1" s="1"/>
  <c r="E71" i="1"/>
  <c r="D99" i="1" s="1"/>
  <c r="D75" i="1"/>
  <c r="G98" i="1" s="1"/>
  <c r="E75" i="1"/>
  <c r="G99" i="1" s="1"/>
  <c r="R57" i="1" l="1"/>
  <c r="Q76" i="1"/>
  <c r="S75" i="1"/>
  <c r="O75" i="1"/>
  <c r="Q74" i="1"/>
  <c r="S73" i="1"/>
  <c r="O73" i="1"/>
  <c r="I120" i="1" s="1"/>
  <c r="Q72" i="1"/>
  <c r="S71" i="1"/>
  <c r="O71" i="1"/>
  <c r="Q70" i="1"/>
  <c r="S69" i="1"/>
  <c r="O69" i="1"/>
  <c r="Q68" i="1"/>
  <c r="S66" i="1"/>
  <c r="O66" i="1"/>
  <c r="Q65" i="1"/>
  <c r="S64" i="1"/>
  <c r="O64" i="1"/>
  <c r="Q63" i="1"/>
  <c r="S62" i="1"/>
  <c r="O62" i="1"/>
  <c r="Q60" i="1"/>
  <c r="S59" i="1"/>
  <c r="O59" i="1"/>
  <c r="R58" i="1"/>
  <c r="T57" i="1"/>
  <c r="P57" i="1"/>
  <c r="T76" i="1"/>
  <c r="P76" i="1"/>
  <c r="R75" i="1"/>
  <c r="T74" i="1"/>
  <c r="P74" i="1"/>
  <c r="R73" i="1"/>
  <c r="T72" i="1"/>
  <c r="P72" i="1"/>
  <c r="R71" i="1"/>
  <c r="T70" i="1"/>
  <c r="P70" i="1"/>
  <c r="R69" i="1"/>
  <c r="T68" i="1"/>
  <c r="P68" i="1"/>
  <c r="R66" i="1"/>
  <c r="T65" i="1"/>
  <c r="P65" i="1"/>
  <c r="R64" i="1"/>
  <c r="T63" i="1"/>
  <c r="P63" i="1"/>
  <c r="R62" i="1"/>
  <c r="T60" i="1"/>
  <c r="P60" i="1"/>
  <c r="R59" i="1"/>
  <c r="O57" i="1"/>
  <c r="Q58" i="1"/>
  <c r="S57" i="1"/>
  <c r="S76" i="1"/>
  <c r="O76" i="1"/>
  <c r="Q75" i="1"/>
  <c r="S74" i="1"/>
  <c r="O74" i="1"/>
  <c r="Q73" i="1"/>
  <c r="S72" i="1"/>
  <c r="O72" i="1"/>
  <c r="H120" i="1" s="1"/>
  <c r="Q71" i="1"/>
  <c r="S70" i="1"/>
  <c r="O70" i="1"/>
  <c r="Q69" i="1"/>
  <c r="G142" i="1" s="1"/>
  <c r="S68" i="1"/>
  <c r="O68" i="1"/>
  <c r="Q66" i="1"/>
  <c r="F146" i="1" s="1"/>
  <c r="S65" i="1"/>
  <c r="O65" i="1"/>
  <c r="Q64" i="1"/>
  <c r="S63" i="1"/>
  <c r="O63" i="1"/>
  <c r="D118" i="1" s="1"/>
  <c r="Q62" i="1"/>
  <c r="S60" i="1"/>
  <c r="O60" i="1"/>
  <c r="Q59" i="1"/>
  <c r="T58" i="1"/>
  <c r="P58" i="1"/>
  <c r="R76" i="1"/>
  <c r="T75" i="1"/>
  <c r="P75" i="1"/>
  <c r="R74" i="1"/>
  <c r="T73" i="1"/>
  <c r="P71" i="1"/>
  <c r="R68" i="1"/>
  <c r="T64" i="1"/>
  <c r="P62" i="1"/>
  <c r="S58" i="1"/>
  <c r="P73" i="1"/>
  <c r="R70" i="1"/>
  <c r="T66" i="1"/>
  <c r="P64" i="1"/>
  <c r="R60" i="1"/>
  <c r="O58" i="1"/>
  <c r="R72" i="1"/>
  <c r="T69" i="1"/>
  <c r="P66" i="1"/>
  <c r="R63" i="1"/>
  <c r="T59" i="1"/>
  <c r="Q57" i="1"/>
  <c r="T71" i="1"/>
  <c r="P69" i="1"/>
  <c r="G132" i="1" s="1"/>
  <c r="R65" i="1"/>
  <c r="T62" i="1"/>
  <c r="P59" i="1"/>
  <c r="D184" i="1"/>
  <c r="F172" i="1"/>
  <c r="D180" i="1"/>
  <c r="F89" i="1"/>
  <c r="C183" i="1"/>
  <c r="B118" i="1" s="1"/>
  <c r="B89" i="1"/>
  <c r="E51" i="1"/>
  <c r="C52" i="1" s="1"/>
  <c r="H133" i="1"/>
  <c r="E120" i="1"/>
  <c r="E142" i="1"/>
  <c r="I133" i="1"/>
  <c r="E129" i="1"/>
  <c r="F115" i="1"/>
  <c r="F131" i="1"/>
  <c r="E115" i="1"/>
  <c r="E181" i="1"/>
  <c r="B142" i="1" s="1"/>
  <c r="E180" i="1"/>
  <c r="B141" i="1" s="1"/>
  <c r="E185" i="1"/>
  <c r="B146" i="1" s="1"/>
  <c r="G174" i="1"/>
  <c r="E184" i="1"/>
  <c r="B145" i="1" s="1"/>
  <c r="E183" i="1"/>
  <c r="B144" i="1" s="1"/>
  <c r="D185" i="1"/>
  <c r="G102" i="1"/>
  <c r="G173" i="1"/>
  <c r="H102" i="1"/>
  <c r="C100" i="1"/>
  <c r="D183" i="1"/>
  <c r="F102" i="1"/>
  <c r="F173" i="1"/>
  <c r="D181" i="1"/>
  <c r="E102" i="1"/>
  <c r="C99" i="1"/>
  <c r="D102" i="1"/>
  <c r="C98" i="1"/>
  <c r="E173" i="1"/>
  <c r="E172" i="1"/>
  <c r="C181" i="1"/>
  <c r="E174" i="1"/>
  <c r="C180" i="1"/>
  <c r="C185" i="1"/>
  <c r="C184" i="1"/>
  <c r="A39" i="1" l="1"/>
  <c r="A93" i="1" s="1"/>
  <c r="I119" i="1"/>
  <c r="I116" i="1"/>
  <c r="I115" i="1"/>
  <c r="I118" i="1"/>
  <c r="B131" i="1"/>
  <c r="E116" i="1"/>
  <c r="E119" i="1"/>
  <c r="H129" i="1"/>
  <c r="H128" i="1"/>
  <c r="E128" i="1"/>
  <c r="H131" i="1"/>
  <c r="E118" i="1"/>
  <c r="H132" i="1"/>
  <c r="H118" i="1"/>
  <c r="F128" i="1"/>
  <c r="G144" i="1"/>
  <c r="G146" i="1"/>
  <c r="F132" i="1"/>
  <c r="D141" i="1"/>
  <c r="D115" i="1"/>
  <c r="D116" i="1"/>
  <c r="G128" i="1"/>
  <c r="H116" i="1"/>
  <c r="H119" i="1"/>
  <c r="E132" i="1"/>
  <c r="G133" i="1"/>
  <c r="H115" i="1"/>
  <c r="E133" i="1"/>
  <c r="G131" i="1"/>
  <c r="D120" i="1"/>
  <c r="E131" i="1"/>
  <c r="G129" i="1"/>
  <c r="D119" i="1"/>
  <c r="I129" i="1"/>
  <c r="D142" i="1"/>
  <c r="C120" i="1"/>
  <c r="E146" i="1"/>
  <c r="E144" i="1"/>
  <c r="I128" i="1"/>
  <c r="I131" i="1"/>
  <c r="F118" i="1"/>
  <c r="F120" i="1"/>
  <c r="F116" i="1"/>
  <c r="F119" i="1"/>
  <c r="E145" i="1"/>
  <c r="E141" i="1"/>
  <c r="I132" i="1"/>
  <c r="G141" i="1"/>
  <c r="G145" i="1"/>
  <c r="C128" i="1"/>
  <c r="C129" i="1"/>
  <c r="C131" i="1"/>
  <c r="C132" i="1"/>
  <c r="C133" i="1"/>
  <c r="I142" i="1"/>
  <c r="I141" i="1"/>
  <c r="I146" i="1"/>
  <c r="I144" i="1"/>
  <c r="C141" i="1"/>
  <c r="C146" i="1"/>
  <c r="C145" i="1"/>
  <c r="C144" i="1"/>
  <c r="C142" i="1"/>
  <c r="I145" i="1"/>
  <c r="C116" i="1"/>
  <c r="C118" i="1"/>
  <c r="C119" i="1"/>
  <c r="D146" i="1"/>
  <c r="D145" i="1"/>
  <c r="D144" i="1"/>
  <c r="D128" i="1"/>
  <c r="D129" i="1"/>
  <c r="D132" i="1"/>
  <c r="D131" i="1"/>
  <c r="D133" i="1"/>
  <c r="F145" i="1"/>
  <c r="F144" i="1"/>
  <c r="F141" i="1"/>
  <c r="F142" i="1"/>
  <c r="G115" i="1"/>
  <c r="G118" i="1"/>
  <c r="G120" i="1"/>
  <c r="G116" i="1"/>
  <c r="G119" i="1"/>
  <c r="F133" i="1"/>
  <c r="F129" i="1"/>
  <c r="H141" i="1"/>
  <c r="H142" i="1"/>
  <c r="H145" i="1"/>
  <c r="H146" i="1"/>
  <c r="H144" i="1"/>
  <c r="C102" i="1"/>
  <c r="B128" i="1"/>
  <c r="B115" i="1"/>
  <c r="B119" i="1"/>
  <c r="B132" i="1"/>
  <c r="B116" i="1"/>
  <c r="B129" i="1"/>
  <c r="B120" i="1"/>
  <c r="B133" i="1"/>
</calcChain>
</file>

<file path=xl/sharedStrings.xml><?xml version="1.0" encoding="utf-8"?>
<sst xmlns="http://schemas.openxmlformats.org/spreadsheetml/2006/main" count="305" uniqueCount="186">
  <si>
    <t>DATE:</t>
  </si>
  <si>
    <t>PROJECT:</t>
  </si>
  <si>
    <t xml:space="preserve"> </t>
  </si>
  <si>
    <t>MUNICIPALITY:</t>
  </si>
  <si>
    <t xml:space="preserve">     PREPARED BY:</t>
  </si>
  <si>
    <t xml:space="preserve">           FILE NAME:</t>
  </si>
  <si>
    <t>TOTAL UNITS</t>
  </si>
  <si>
    <t>NUMBER OF LOW</t>
  </si>
  <si>
    <t>NUMBER OF MOD</t>
  </si>
  <si>
    <t>No. OF 1 BEDROOMS</t>
  </si>
  <si>
    <t>No. OF 2 BEDROOMS</t>
  </si>
  <si>
    <t>CATEGORY</t>
  </si>
  <si>
    <t>2</t>
  </si>
  <si>
    <t>3</t>
  </si>
  <si>
    <t>MODERATE</t>
  </si>
  <si>
    <t>LOW</t>
  </si>
  <si>
    <t/>
  </si>
  <si>
    <t>INCOME LIMITS FOR QUALIFYING HOUSEHOLDS</t>
  </si>
  <si>
    <t>1</t>
  </si>
  <si>
    <t>BREAKDOWN OF TOTAL HOUSING EXPENSE</t>
  </si>
  <si>
    <t>TOTAL</t>
  </si>
  <si>
    <t>% USED</t>
  </si>
  <si>
    <t>FAMILY SIZE :</t>
  </si>
  <si>
    <t>MEDIAN INCOME:</t>
  </si>
  <si>
    <t>MEDIAN INCOME SOURCE:</t>
  </si>
  <si>
    <t>MEDIAN INCOME BY FAMILY SIZE</t>
  </si>
  <si>
    <t>Region</t>
  </si>
  <si>
    <t>1 PERSON</t>
  </si>
  <si>
    <t>2 PERSON</t>
  </si>
  <si>
    <t>3 PERSON</t>
  </si>
  <si>
    <t>4 PERSON</t>
  </si>
  <si>
    <t>5 PERSON</t>
  </si>
  <si>
    <t>6 PERSON</t>
  </si>
  <si>
    <t>7 PERSON</t>
  </si>
  <si>
    <t>8 PERSON</t>
  </si>
  <si>
    <t>PROJECT DATA</t>
  </si>
  <si>
    <t xml:space="preserve"> # UNITS</t>
  </si>
  <si>
    <t>Bergen, Hudson, Passaic, Sussex</t>
  </si>
  <si>
    <t>Hunterdon, Middlesex, Somerset</t>
  </si>
  <si>
    <t>Mercer, Monmouth, Ocean</t>
  </si>
  <si>
    <t>Burlington, Camden, Gloucester</t>
  </si>
  <si>
    <t>Essex, Morris, Union, Warren</t>
  </si>
  <si>
    <t>AFFORDABLE HOUSING UNIT RENTAL RATE CALCULATIONS</t>
  </si>
  <si>
    <t>UTILITY INFORMATION</t>
  </si>
  <si>
    <t>WATER</t>
  </si>
  <si>
    <t>UTILITIES OR SERVICE</t>
  </si>
  <si>
    <t>ELECTRIC</t>
  </si>
  <si>
    <t>TYPE</t>
  </si>
  <si>
    <t>3 BR</t>
  </si>
  <si>
    <t>4 BR</t>
  </si>
  <si>
    <t>5 BR</t>
  </si>
  <si>
    <t>1 BR</t>
  </si>
  <si>
    <t>EFF</t>
  </si>
  <si>
    <t>2 BR</t>
  </si>
  <si>
    <t>COOKING</t>
  </si>
  <si>
    <t xml:space="preserve">SEWER </t>
  </si>
  <si>
    <t>HEAT</t>
  </si>
  <si>
    <t>SEWER</t>
  </si>
  <si>
    <t>Y</t>
  </si>
  <si>
    <t>N</t>
  </si>
  <si>
    <t>HOT WATER</t>
  </si>
  <si>
    <t>G</t>
  </si>
  <si>
    <t>E</t>
  </si>
  <si>
    <t>AFFORDABLE UNITS</t>
  </si>
  <si>
    <t>REQUIRED</t>
  </si>
  <si>
    <t>PROPOSED</t>
  </si>
  <si>
    <t>y</t>
  </si>
  <si>
    <t>n</t>
  </si>
  <si>
    <t>g</t>
  </si>
  <si>
    <t>e</t>
  </si>
  <si>
    <t>o</t>
  </si>
  <si>
    <t>O</t>
  </si>
  <si>
    <t>HOT
WATER</t>
  </si>
  <si>
    <t xml:space="preserve">       BY BEDROOM SIZE AND PRICE TIER</t>
  </si>
  <si>
    <t>PRICE TIER</t>
  </si>
  <si>
    <t>RANGE OF AFFORDABILITY</t>
  </si>
  <si>
    <t>MAX GROSS
RENT</t>
  </si>
  <si>
    <t>CALCULATION OF MAXIMUM NET RENT</t>
  </si>
  <si>
    <t>Atlantic, Cape May, Cumberland, Salem</t>
  </si>
  <si>
    <t>UTILITY OR
SERVICE</t>
  </si>
  <si>
    <t>EFFICIENCY</t>
  </si>
  <si>
    <t>No. OF EFFICIENCIES</t>
  </si>
  <si>
    <t>VERY LOW</t>
  </si>
  <si>
    <t>AFFORDABLE HOUSING CALCULATOR</t>
  </si>
  <si>
    <t>MINIMUM (50%)</t>
  </si>
  <si>
    <t>MAXIMUM (50%)</t>
  </si>
  <si>
    <t>PRICED AT</t>
  </si>
  <si>
    <t>% OF MEDIAN
INCOME</t>
  </si>
  <si>
    <t>Efficiency</t>
  </si>
  <si>
    <t>Mod
Provided</t>
  </si>
  <si>
    <t>Low
Provided</t>
  </si>
  <si>
    <t>Mod
Required</t>
  </si>
  <si>
    <t>Low
Required</t>
  </si>
  <si>
    <t>Adjacent Orange and Blue Boxes Must Match</t>
  </si>
  <si>
    <t>Adjacent Green and Blue Boxes Must Match</t>
  </si>
  <si>
    <t>Make Entries in Yellow Boxes</t>
  </si>
  <si>
    <t>PRICING AND BEDROOM DISTRIBUTION DETAIL FOR AFFORDABLE UNITS</t>
  </si>
  <si>
    <t>Heating</t>
  </si>
  <si>
    <t>Electric</t>
  </si>
  <si>
    <t>Oil</t>
  </si>
  <si>
    <t>Cooking</t>
  </si>
  <si>
    <t>Other Electric</t>
  </si>
  <si>
    <t>Air Conditioning</t>
  </si>
  <si>
    <t>Water Heating</t>
  </si>
  <si>
    <t>Water</t>
  </si>
  <si>
    <t>Sewer</t>
  </si>
  <si>
    <t>Trash Collection</t>
  </si>
  <si>
    <t>Utilities or Services</t>
  </si>
  <si>
    <t>1 Bedroom</t>
  </si>
  <si>
    <t>2 Bedroom</t>
  </si>
  <si>
    <t>3 Bedroom</t>
  </si>
  <si>
    <t>4 Bedroom</t>
  </si>
  <si>
    <t>5 Bedroom</t>
  </si>
  <si>
    <t>1 BEDROOM UNITS</t>
  </si>
  <si>
    <t>2 BEDROOM UNITS</t>
  </si>
  <si>
    <t>EFFICIENCY UNITS</t>
  </si>
  <si>
    <t xml:space="preserve">Single Family Detached </t>
  </si>
  <si>
    <t>Enter structure type based on HUD description</t>
  </si>
  <si>
    <t xml:space="preserve">SET-ASIDE = </t>
  </si>
  <si>
    <t>LOW 1</t>
  </si>
  <si>
    <t>LOW 2</t>
  </si>
  <si>
    <t>MOD 1</t>
  </si>
  <si>
    <t>MOD 2</t>
  </si>
  <si>
    <t>MOD 3</t>
  </si>
  <si>
    <t>Tier
Low 1</t>
  </si>
  <si>
    <t>Tier
Low 2</t>
  </si>
  <si>
    <t>Tier
Mod 1</t>
  </si>
  <si>
    <t>Tier
Mod 2</t>
  </si>
  <si>
    <t>Tier
Mod 3</t>
  </si>
  <si>
    <t>Tier Low 1</t>
  </si>
  <si>
    <t>Tier Low 2</t>
  </si>
  <si>
    <t>Tier Mod 1</t>
  </si>
  <si>
    <t>Tier Mod 2</t>
  </si>
  <si>
    <t>Tier Mod 3</t>
  </si>
  <si>
    <t>% of Median
Unit Priced at</t>
  </si>
  <si>
    <t>% of Median</t>
  </si>
  <si>
    <t>Unit Priced at</t>
  </si>
  <si>
    <t>Natural Gas</t>
  </si>
  <si>
    <t>Bottle Gas</t>
  </si>
  <si>
    <t>Refrigerator</t>
  </si>
  <si>
    <t>Range/Microwave</t>
  </si>
  <si>
    <t>FOR PRICING NEWLY CREATED UNITS</t>
  </si>
  <si>
    <t xml:space="preserve">Note: Tiering is not required for moderate-income rental units.  All units may be priced at 60% of Regional Median Income.  However, a variety of price points may expand the pool of eligible tenants making marketing easier. </t>
  </si>
  <si>
    <t>COAH INCOME LIMITS</t>
  </si>
  <si>
    <t>NEW JERSEY COUNCIL ON AFFORDABLE HOUSING</t>
  </si>
  <si>
    <t>AIR CONDITION</t>
  </si>
  <si>
    <t>AIR
CONDITIONING</t>
  </si>
  <si>
    <t>LP</t>
  </si>
  <si>
    <t>lp</t>
  </si>
  <si>
    <t>(G=Gas, O=Oil, E=ELECTRIC, LP=BOTTLE GAS)</t>
  </si>
  <si>
    <t>(G=GAS, E=ELECTRIC, LP=BOTTLE GAS)</t>
  </si>
  <si>
    <t>Completing this matrix will also complete the analysis of Total Rental Income that follows.</t>
  </si>
  <si>
    <t>Trash</t>
  </si>
  <si>
    <t>TRASH</t>
  </si>
  <si>
    <t>Total Monthly Rental Income From Affordable Units</t>
  </si>
  <si>
    <t>CURRENT AS OF April 2014</t>
  </si>
  <si>
    <t>This sample calculation provides maximums.  The indicated breakdown is not to be interpreted as mandatory.  These figures are produced only as an aid in configuring a price structure that complies with the regulatory requirements at N.J.A.C. 5:94-7.2 and N.J.A.C. 5:80-26.1 et seq.</t>
  </si>
  <si>
    <t>Current Selection</t>
  </si>
  <si>
    <t>Choose from list</t>
  </si>
  <si>
    <t>STRUCTURE TYPE:</t>
  </si>
  <si>
    <t>COAH REGION:</t>
  </si>
  <si>
    <t>This section of the spreadsheet is used to compare the allocation of units in the Range Of Affordability section with the Bedroom Distribution section to ensure that low- and moderate-income units are disbursed properly throughout the project.  It is important to note that N.J.A.C. 5:80-26.3(a) requires that at least 50 percent of the restricted units within each bedroom distribution be low-income units and the remainder may be moderate-income units.  Because the rule states "at least", odd numbers of units within each bedroom distribution are rounded up in the low-income tiers.  Additionally, there are multiple strategies for allocating units by bedroom size within the various ranges of affordability.  Completing the matrix below will both ensure rule compliance and provide an opportunity for the developers of affordable housing to test different strategies to determine maximum cash flow.  Enter numbers of units in the yellow boxes to alter the content of the green and orange boxes until the number of units in all green boxes equals the number of units in the adjacent blue boxes and the number of units in all orange boxes equals the number of units in the adjacent blue boxes.</t>
  </si>
  <si>
    <t>2017* HUD Monthly Utility Allowances - Single Family Detached</t>
  </si>
  <si>
    <t>Water (2014 HUD used)</t>
  </si>
  <si>
    <t>Sewer (2014 HUD used)</t>
  </si>
  <si>
    <t>Trash Collection (2014 HUD used)</t>
  </si>
  <si>
    <t>2017* HUD Monthly Utility Allowances - Manufactured Home</t>
  </si>
  <si>
    <t>2017* HUD Monthly Utility Allowances - High Rise</t>
  </si>
  <si>
    <t>2017* HUD Monthly Utility Allowances - Low Rise</t>
  </si>
  <si>
    <t>2017 HUD Monthly Utility Allowances - Rowhouse/Townhouse</t>
  </si>
  <si>
    <t>2017 HUD Monthly Utility Allowances - Semi-detached</t>
  </si>
  <si>
    <t>2017 COAH Regional Limits</t>
  </si>
  <si>
    <t>Updated by Affordable Housing Professionals of New Jersey, 10/2017
*Water, Sewer, and Trash Collection utilizing 2014 HUD figures.</t>
  </si>
  <si>
    <t>Updated by Affordable Housing Professionals of New Jersey, 10/2017
*Water, Sewer, and Trash Collection and Heating (5 bedroom) utilizing 2014 HUD figures.</t>
  </si>
  <si>
    <t>Two-Three Family/Duplex (Semi-Detached)</t>
  </si>
  <si>
    <t>Row House/Garden Apt (Rowhouse/Townhouse)</t>
  </si>
  <si>
    <t>Older Multi-Family (Low Rise)</t>
  </si>
  <si>
    <t>Mobile Home (Manufactured Home)</t>
  </si>
  <si>
    <t>High-Rise with Elevator</t>
  </si>
  <si>
    <t>Calculated with 2017 income limits and 2017 HUD Utility Allowance Update for all categories except
Water, Sewer, and Trash Collection which still utilize 2014 figures.</t>
  </si>
  <si>
    <r>
      <t>INCLUDED</t>
    </r>
    <r>
      <rPr>
        <sz val="14"/>
        <rFont val="Arial"/>
        <family val="2"/>
      </rPr>
      <t xml:space="preserve">
(Y/N)</t>
    </r>
  </si>
  <si>
    <t>Updated December 5, 2017 by Affordable Housing Professionals of New Jersey (AHPNJ)</t>
  </si>
  <si>
    <t xml:space="preserve">This document is a tool to assist with the pricing calculation. Please consult UHAC, Fair Housing Settlement Agreement,
and municipal requirements as there may be additional requirements affecting the pricing calculation.         </t>
  </si>
  <si>
    <t>2017 COAH Regional Income Limits
(Updated by AHPNJ)</t>
  </si>
  <si>
    <r>
      <rPr>
        <b/>
        <sz val="12"/>
        <rFont val="Arial"/>
        <family val="2"/>
      </rPr>
      <t xml:space="preserve">Disclaimer: </t>
    </r>
    <r>
      <rPr>
        <sz val="12"/>
        <rFont val="Arial"/>
        <family val="2"/>
      </rPr>
      <t xml:space="preserve">These materials are for educational, non-commercial, discussion purposes only, and should not be relied on for business, legal, or financial decisions.  Any use of these materials and the computations made in these materials for business, legal and financial advice must be tailored to the specific circumstances of each case, nothing provided herein should be used as a substitute for the advice of competent professionals.  AHPNJ makes no claim, promise, guarantee or representation as to the suitability, reliability, appropriateness or accuracy of the information contained in these materials. </t>
    </r>
  </si>
  <si>
    <t>2017 Income Limit AGE-RESTRICTED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</si>
</sst>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6" formatCode="&quot;$&quot;#,##0_);[Red]\(&quot;$&quot;#,##0\)"/>
    <numFmt numFmtId="164" formatCode="0.0%"/>
    <numFmt numFmtId="165" formatCode="&quot;$&quot;#,##0"/>
  </numFmts>
  <fonts count="21" x14ac:knownFonts="1">
    <font>
      <sz val="14"/>
      <name val="Arial"/>
    </font>
    <font>
      <sz val="12"/>
      <name val="Arial"/>
      <family val="2"/>
    </font>
    <font>
      <sz val="14"/>
      <name val="Arial"/>
      <family val="2"/>
    </font>
    <font>
      <b/>
      <sz val="14"/>
      <color indexed="8"/>
      <name val="Arial"/>
      <family val="2"/>
    </font>
    <font>
      <sz val="12"/>
      <name val="Arial"/>
      <family val="2"/>
    </font>
    <font>
      <b/>
      <i/>
      <sz val="14"/>
      <color indexed="8"/>
      <name val="Arial"/>
      <family val="2"/>
    </font>
    <font>
      <sz val="14"/>
      <color indexed="12"/>
      <name val="Arial"/>
      <family val="2"/>
    </font>
    <font>
      <sz val="14"/>
      <name val="Arial"/>
      <family val="2"/>
    </font>
    <font>
      <b/>
      <sz val="14"/>
      <name val="Arial"/>
      <family val="2"/>
    </font>
    <font>
      <b/>
      <i/>
      <sz val="12"/>
      <name val="Arial"/>
      <family val="2"/>
    </font>
    <font>
      <sz val="12"/>
      <name val="Times New Roman"/>
      <family val="1"/>
    </font>
    <font>
      <b/>
      <sz val="12"/>
      <name val="Arial"/>
      <family val="2"/>
    </font>
    <font>
      <sz val="12"/>
      <color indexed="8"/>
      <name val="Arial"/>
      <family val="2"/>
    </font>
    <font>
      <b/>
      <sz val="12"/>
      <color indexed="10"/>
      <name val="Arial"/>
      <family val="2"/>
    </font>
    <font>
      <b/>
      <u/>
      <sz val="12"/>
      <name val="Arial"/>
      <family val="2"/>
    </font>
    <font>
      <sz val="12"/>
      <color indexed="12"/>
      <name val="Arial"/>
      <family val="2"/>
    </font>
    <font>
      <b/>
      <sz val="12"/>
      <color indexed="8"/>
      <name val="Arial"/>
      <family val="2"/>
    </font>
    <font>
      <sz val="11"/>
      <name val="Arial"/>
      <family val="2"/>
    </font>
    <font>
      <b/>
      <sz val="12"/>
      <color indexed="17"/>
      <name val="Arial"/>
      <family val="2"/>
    </font>
    <font>
      <sz val="12"/>
      <color indexed="10"/>
      <name val="Arial"/>
      <family val="2"/>
    </font>
    <font>
      <b/>
      <i/>
      <sz val="13"/>
      <color rgb="FFFFFF00"/>
      <name val="Arial Rounded MT Bold"/>
      <family val="2"/>
    </font>
  </fonts>
  <fills count="12">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11"/>
        <bgColor indexed="64"/>
      </patternFill>
    </fill>
    <fill>
      <patternFill patternType="solid">
        <fgColor indexed="40"/>
        <bgColor indexed="64"/>
      </patternFill>
    </fill>
    <fill>
      <patternFill patternType="solid">
        <fgColor indexed="51"/>
        <bgColor indexed="64"/>
      </patternFill>
    </fill>
    <fill>
      <patternFill patternType="solid">
        <fgColor rgb="FFFFFF00"/>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rgb="FFFFC000"/>
        <bgColor indexed="64"/>
      </patternFill>
    </fill>
    <fill>
      <patternFill patternType="solid">
        <fgColor theme="5" tint="0.59999389629810485"/>
        <bgColor indexed="64"/>
      </patternFill>
    </fill>
  </fills>
  <borders count="27">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diagonal/>
    </border>
    <border>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thin">
        <color indexed="64"/>
      </left>
      <right/>
      <top style="thin">
        <color indexed="64"/>
      </top>
      <bottom style="thin">
        <color indexed="64"/>
      </bottom>
      <diagonal/>
    </border>
    <border>
      <left style="double">
        <color indexed="8"/>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64"/>
      </top>
      <bottom style="thin">
        <color indexed="64"/>
      </bottom>
      <diagonal/>
    </border>
    <border>
      <left/>
      <right/>
      <top/>
      <bottom style="thin">
        <color indexed="64"/>
      </bottom>
      <diagonal/>
    </border>
    <border>
      <left/>
      <right/>
      <top style="thin">
        <color indexed="22"/>
      </top>
      <bottom style="thin">
        <color indexed="22"/>
      </bottom>
      <diagonal/>
    </border>
    <border>
      <left style="thin">
        <color indexed="64"/>
      </left>
      <right/>
      <top/>
      <bottom/>
      <diagonal/>
    </border>
    <border>
      <left/>
      <right style="thin">
        <color indexed="22"/>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22"/>
      </top>
      <bottom style="thin">
        <color indexed="22"/>
      </bottom>
      <diagonal/>
    </border>
    <border>
      <left/>
      <right style="thin">
        <color indexed="64"/>
      </right>
      <top style="thin">
        <color indexed="22"/>
      </top>
      <bottom style="thin">
        <color indexed="22"/>
      </bottom>
      <diagonal/>
    </border>
    <border>
      <left/>
      <right style="thin">
        <color indexed="22"/>
      </right>
      <top/>
      <bottom style="thin">
        <color indexed="22"/>
      </bottom>
      <diagonal/>
    </border>
    <border>
      <left/>
      <right/>
      <top style="thin">
        <color indexed="22"/>
      </top>
      <bottom/>
      <diagonal/>
    </border>
    <border>
      <left style="thin">
        <color indexed="64"/>
      </left>
      <right/>
      <top style="thin">
        <color indexed="22"/>
      </top>
      <bottom/>
      <diagonal/>
    </border>
    <border>
      <left/>
      <right style="thin">
        <color indexed="22"/>
      </right>
      <top style="thin">
        <color indexed="22"/>
      </top>
      <bottom/>
      <diagonal/>
    </border>
    <border>
      <left style="thin">
        <color indexed="22"/>
      </left>
      <right/>
      <top style="thin">
        <color indexed="22"/>
      </top>
      <bottom/>
      <diagonal/>
    </border>
    <border>
      <left style="thin">
        <color indexed="22"/>
      </left>
      <right/>
      <top/>
      <bottom style="thin">
        <color indexed="22"/>
      </bottom>
      <diagonal/>
    </border>
    <border>
      <left/>
      <right/>
      <top/>
      <bottom style="thin">
        <color indexed="22"/>
      </bottom>
      <diagonal/>
    </border>
  </borders>
  <cellStyleXfs count="4">
    <xf numFmtId="0" fontId="0" fillId="0" borderId="0"/>
    <xf numFmtId="0" fontId="1" fillId="0" borderId="0"/>
    <xf numFmtId="0" fontId="1" fillId="0" borderId="0"/>
    <xf numFmtId="0" fontId="1" fillId="0" borderId="0"/>
  </cellStyleXfs>
  <cellXfs count="245">
    <xf numFmtId="0" fontId="0" fillId="0" borderId="0" xfId="0"/>
    <xf numFmtId="0" fontId="4" fillId="0" borderId="1" xfId="0" applyFont="1" applyBorder="1" applyProtection="1">
      <protection hidden="1"/>
    </xf>
    <xf numFmtId="0" fontId="4" fillId="0" borderId="3" xfId="0" applyFont="1" applyBorder="1" applyProtection="1">
      <protection hidden="1"/>
    </xf>
    <xf numFmtId="0" fontId="4" fillId="0" borderId="2" xfId="0" applyFont="1" applyBorder="1" applyProtection="1">
      <protection hidden="1"/>
    </xf>
    <xf numFmtId="0" fontId="6" fillId="0" borderId="10" xfId="0" applyFont="1" applyBorder="1" applyAlignment="1" applyProtection="1">
      <protection hidden="1"/>
    </xf>
    <xf numFmtId="0" fontId="6" fillId="0" borderId="13" xfId="0" applyFont="1" applyBorder="1" applyAlignment="1" applyProtection="1">
      <protection hidden="1"/>
    </xf>
    <xf numFmtId="0" fontId="6" fillId="0" borderId="6" xfId="0" applyFont="1" applyBorder="1" applyAlignment="1" applyProtection="1">
      <protection hidden="1"/>
    </xf>
    <xf numFmtId="0" fontId="7" fillId="0" borderId="1" xfId="0" applyFont="1" applyBorder="1" applyProtection="1">
      <protection hidden="1"/>
    </xf>
    <xf numFmtId="6" fontId="10" fillId="0" borderId="2" xfId="0" applyNumberFormat="1" applyFont="1" applyBorder="1" applyAlignment="1" applyProtection="1">
      <alignment horizontal="center" vertical="center"/>
      <protection hidden="1"/>
    </xf>
    <xf numFmtId="0" fontId="11" fillId="0" borderId="1" xfId="0" applyFont="1" applyBorder="1" applyAlignment="1" applyProtection="1">
      <alignment horizontal="right"/>
      <protection hidden="1"/>
    </xf>
    <xf numFmtId="49" fontId="4" fillId="2" borderId="1" xfId="0" applyNumberFormat="1" applyFont="1" applyFill="1" applyBorder="1" applyProtection="1">
      <protection locked="0" hidden="1"/>
    </xf>
    <xf numFmtId="49" fontId="4" fillId="0" borderId="1" xfId="0" applyNumberFormat="1" applyFont="1" applyBorder="1" applyProtection="1">
      <protection hidden="1"/>
    </xf>
    <xf numFmtId="0" fontId="4" fillId="0" borderId="1" xfId="0" applyFont="1" applyBorder="1" applyAlignment="1" applyProtection="1">
      <alignment horizontal="right"/>
      <protection hidden="1"/>
    </xf>
    <xf numFmtId="0" fontId="4" fillId="0" borderId="1" xfId="0" applyFont="1" applyFill="1" applyBorder="1" applyProtection="1">
      <protection hidden="1"/>
    </xf>
    <xf numFmtId="0" fontId="15" fillId="0" borderId="1" xfId="0" applyFont="1" applyBorder="1" applyProtection="1">
      <protection hidden="1"/>
    </xf>
    <xf numFmtId="1" fontId="4" fillId="2" borderId="1" xfId="0" applyNumberFormat="1" applyFont="1" applyFill="1" applyBorder="1" applyProtection="1">
      <protection locked="0" hidden="1"/>
    </xf>
    <xf numFmtId="0" fontId="11" fillId="0" borderId="1" xfId="0" applyFont="1" applyBorder="1" applyProtection="1">
      <protection hidden="1"/>
    </xf>
    <xf numFmtId="0" fontId="4" fillId="0" borderId="22" xfId="0" applyFont="1" applyBorder="1" applyAlignment="1" applyProtection="1">
      <protection hidden="1"/>
    </xf>
    <xf numFmtId="1" fontId="4" fillId="0" borderId="21" xfId="3" applyNumberFormat="1" applyFont="1" applyFill="1" applyBorder="1" applyAlignment="1" applyProtection="1">
      <protection locked="0" hidden="1"/>
    </xf>
    <xf numFmtId="1" fontId="4" fillId="0" borderId="23" xfId="3" applyNumberFormat="1" applyFont="1" applyFill="1" applyBorder="1" applyAlignment="1" applyProtection="1">
      <protection locked="0" hidden="1"/>
    </xf>
    <xf numFmtId="0" fontId="4" fillId="0" borderId="20" xfId="0" applyFont="1" applyBorder="1" applyAlignment="1" applyProtection="1">
      <protection hidden="1"/>
    </xf>
    <xf numFmtId="0" fontId="11" fillId="0" borderId="1" xfId="0" applyFont="1" applyBorder="1" applyAlignment="1" applyProtection="1">
      <alignment horizontal="center"/>
      <protection hidden="1"/>
    </xf>
    <xf numFmtId="0" fontId="4" fillId="0" borderId="5" xfId="0" applyFont="1" applyBorder="1" applyProtection="1">
      <protection hidden="1"/>
    </xf>
    <xf numFmtId="0" fontId="11" fillId="0" borderId="5" xfId="0" applyFont="1" applyBorder="1" applyProtection="1">
      <protection hidden="1"/>
    </xf>
    <xf numFmtId="0" fontId="4" fillId="3" borderId="5" xfId="0" applyFont="1" applyFill="1" applyBorder="1" applyAlignment="1" applyProtection="1">
      <alignment horizontal="left"/>
      <protection hidden="1"/>
    </xf>
    <xf numFmtId="0" fontId="4" fillId="0" borderId="6" xfId="0" applyFont="1" applyBorder="1" applyProtection="1">
      <protection hidden="1"/>
    </xf>
    <xf numFmtId="1" fontId="11" fillId="3" borderId="2" xfId="0" applyNumberFormat="1" applyFont="1" applyFill="1" applyBorder="1" applyAlignment="1" applyProtection="1">
      <alignment horizontal="right"/>
      <protection hidden="1"/>
    </xf>
    <xf numFmtId="0" fontId="11" fillId="0" borderId="2" xfId="0" applyFont="1" applyBorder="1" applyProtection="1">
      <protection hidden="1"/>
    </xf>
    <xf numFmtId="0" fontId="11" fillId="0" borderId="7" xfId="0" applyFont="1" applyBorder="1" applyProtection="1">
      <protection hidden="1"/>
    </xf>
    <xf numFmtId="0" fontId="4" fillId="0" borderId="7" xfId="0" applyFont="1" applyBorder="1" applyProtection="1">
      <protection hidden="1"/>
    </xf>
    <xf numFmtId="0" fontId="13" fillId="0" borderId="1" xfId="0" applyFont="1" applyBorder="1" applyAlignment="1" applyProtection="1">
      <alignment horizontal="left"/>
      <protection hidden="1"/>
    </xf>
    <xf numFmtId="0" fontId="14" fillId="0" borderId="6" xfId="0" applyFont="1" applyBorder="1" applyAlignment="1" applyProtection="1">
      <protection hidden="1"/>
    </xf>
    <xf numFmtId="0" fontId="14" fillId="0" borderId="1" xfId="0" applyFont="1" applyBorder="1" applyProtection="1">
      <protection hidden="1"/>
    </xf>
    <xf numFmtId="5" fontId="11" fillId="0" borderId="1" xfId="0" applyNumberFormat="1" applyFont="1" applyBorder="1" applyAlignment="1" applyProtection="1">
      <alignment horizontal="center" vertical="center" wrapText="1"/>
      <protection hidden="1"/>
    </xf>
    <xf numFmtId="0" fontId="11" fillId="0" borderId="1" xfId="0" applyFont="1" applyBorder="1" applyAlignment="1" applyProtection="1">
      <alignment horizontal="center" vertical="center" wrapText="1"/>
      <protection hidden="1"/>
    </xf>
    <xf numFmtId="5" fontId="4" fillId="0" borderId="1" xfId="0" applyNumberFormat="1" applyFont="1" applyBorder="1" applyAlignment="1" applyProtection="1">
      <alignment horizontal="center"/>
      <protection hidden="1"/>
    </xf>
    <xf numFmtId="0" fontId="4" fillId="2" borderId="1" xfId="0" applyFont="1" applyFill="1" applyBorder="1" applyProtection="1">
      <protection locked="0" hidden="1"/>
    </xf>
    <xf numFmtId="164" fontId="4" fillId="2" borderId="1" xfId="0" applyNumberFormat="1" applyFont="1" applyFill="1" applyBorder="1" applyProtection="1">
      <protection locked="0" hidden="1"/>
    </xf>
    <xf numFmtId="164" fontId="12" fillId="0" borderId="1" xfId="0" applyNumberFormat="1" applyFont="1" applyBorder="1" applyProtection="1">
      <protection hidden="1"/>
    </xf>
    <xf numFmtId="0" fontId="4" fillId="0" borderId="1" xfId="0" applyFont="1" applyFill="1" applyBorder="1" applyProtection="1">
      <protection locked="0" hidden="1"/>
    </xf>
    <xf numFmtId="164" fontId="4" fillId="0" borderId="1" xfId="0" applyNumberFormat="1" applyFont="1" applyBorder="1" applyProtection="1">
      <protection hidden="1"/>
    </xf>
    <xf numFmtId="0" fontId="11" fillId="0" borderId="2" xfId="0" applyFont="1" applyBorder="1" applyAlignment="1" applyProtection="1">
      <alignment horizontal="center"/>
      <protection hidden="1"/>
    </xf>
    <xf numFmtId="164" fontId="11" fillId="0" borderId="10" xfId="0" applyNumberFormat="1" applyFont="1" applyBorder="1" applyAlignment="1" applyProtection="1">
      <alignment horizontal="left"/>
      <protection hidden="1"/>
    </xf>
    <xf numFmtId="164" fontId="11" fillId="0" borderId="6" xfId="0" applyNumberFormat="1" applyFont="1" applyBorder="1" applyAlignment="1" applyProtection="1">
      <alignment horizontal="left"/>
      <protection hidden="1"/>
    </xf>
    <xf numFmtId="0" fontId="13" fillId="0" borderId="6" xfId="0" applyFont="1" applyBorder="1" applyAlignment="1" applyProtection="1">
      <protection hidden="1"/>
    </xf>
    <xf numFmtId="0" fontId="11" fillId="0" borderId="2" xfId="0" quotePrefix="1" applyFont="1" applyBorder="1" applyAlignment="1" applyProtection="1">
      <alignment horizontal="center"/>
      <protection hidden="1"/>
    </xf>
    <xf numFmtId="0" fontId="4" fillId="0" borderId="1" xfId="0" applyFont="1" applyBorder="1" applyAlignment="1" applyProtection="1">
      <alignment vertical="center"/>
      <protection hidden="1"/>
    </xf>
    <xf numFmtId="0" fontId="11" fillId="0" borderId="0" xfId="0" applyFont="1"/>
    <xf numFmtId="49" fontId="12" fillId="2" borderId="1" xfId="0" applyNumberFormat="1" applyFont="1" applyFill="1" applyBorder="1" applyAlignment="1" applyProtection="1">
      <alignment horizontal="center"/>
      <protection locked="0" hidden="1"/>
    </xf>
    <xf numFmtId="49" fontId="11" fillId="0" borderId="1" xfId="0" applyNumberFormat="1" applyFont="1" applyBorder="1" applyAlignment="1" applyProtection="1">
      <alignment horizontal="left"/>
      <protection hidden="1"/>
    </xf>
    <xf numFmtId="0" fontId="11" fillId="0" borderId="1" xfId="0" applyFont="1" applyBorder="1" applyAlignment="1" applyProtection="1">
      <alignment horizontal="left"/>
      <protection hidden="1"/>
    </xf>
    <xf numFmtId="0" fontId="4" fillId="0" borderId="11" xfId="0" applyFont="1" applyBorder="1" applyAlignment="1">
      <alignment horizontal="left" indent="2"/>
    </xf>
    <xf numFmtId="49" fontId="4" fillId="0" borderId="11" xfId="0" applyNumberFormat="1" applyFont="1" applyBorder="1"/>
    <xf numFmtId="0" fontId="12" fillId="0" borderId="1" xfId="0" applyFont="1" applyBorder="1" applyAlignment="1" applyProtection="1">
      <alignment horizontal="center"/>
      <protection hidden="1"/>
    </xf>
    <xf numFmtId="49" fontId="11" fillId="0" borderId="0" xfId="0" applyNumberFormat="1" applyFont="1"/>
    <xf numFmtId="0" fontId="12" fillId="0" borderId="1" xfId="0" applyFont="1" applyBorder="1" applyProtection="1">
      <protection hidden="1"/>
    </xf>
    <xf numFmtId="0" fontId="4" fillId="0" borderId="0" xfId="0" applyFont="1" applyBorder="1" applyProtection="1">
      <protection hidden="1"/>
    </xf>
    <xf numFmtId="0" fontId="4" fillId="0" borderId="12" xfId="0" applyFont="1" applyBorder="1" applyAlignment="1">
      <alignment horizontal="left" indent="2"/>
    </xf>
    <xf numFmtId="49" fontId="4" fillId="0" borderId="12" xfId="0" applyNumberFormat="1" applyFont="1" applyBorder="1"/>
    <xf numFmtId="0" fontId="11" fillId="0" borderId="12" xfId="0" applyFont="1" applyBorder="1"/>
    <xf numFmtId="49" fontId="11" fillId="0" borderId="12" xfId="0" applyNumberFormat="1" applyFont="1" applyBorder="1"/>
    <xf numFmtId="0" fontId="11" fillId="0" borderId="1" xfId="0" applyFont="1" applyBorder="1" applyAlignment="1" applyProtection="1">
      <alignment horizontal="center" wrapText="1"/>
      <protection hidden="1"/>
    </xf>
    <xf numFmtId="0" fontId="11" fillId="0" borderId="1" xfId="0" quotePrefix="1" applyFont="1" applyBorder="1" applyAlignment="1" applyProtection="1">
      <alignment horizontal="center" vertical="center"/>
      <protection hidden="1"/>
    </xf>
    <xf numFmtId="164" fontId="4" fillId="0" borderId="1" xfId="0" applyNumberFormat="1" applyFont="1" applyBorder="1" applyAlignment="1" applyProtection="1">
      <alignment horizontal="center"/>
      <protection hidden="1"/>
    </xf>
    <xf numFmtId="5" fontId="18" fillId="0" borderId="1" xfId="0" applyNumberFormat="1" applyFont="1" applyBorder="1" applyAlignment="1" applyProtection="1">
      <alignment horizontal="center"/>
      <protection hidden="1"/>
    </xf>
    <xf numFmtId="5" fontId="4" fillId="0" borderId="1" xfId="0" applyNumberFormat="1" applyFont="1" applyBorder="1" applyProtection="1">
      <protection hidden="1"/>
    </xf>
    <xf numFmtId="5" fontId="11" fillId="0" borderId="3" xfId="0" applyNumberFormat="1" applyFont="1" applyBorder="1" applyProtection="1">
      <protection hidden="1"/>
    </xf>
    <xf numFmtId="5" fontId="18" fillId="0" borderId="1" xfId="0" applyNumberFormat="1" applyFont="1" applyBorder="1" applyProtection="1">
      <protection hidden="1"/>
    </xf>
    <xf numFmtId="5" fontId="4" fillId="0" borderId="3" xfId="0" applyNumberFormat="1" applyFont="1" applyBorder="1" applyProtection="1">
      <protection hidden="1"/>
    </xf>
    <xf numFmtId="0" fontId="11" fillId="0" borderId="2" xfId="0" applyFont="1" applyBorder="1" applyAlignment="1" applyProtection="1">
      <protection hidden="1"/>
    </xf>
    <xf numFmtId="0" fontId="11" fillId="0" borderId="0" xfId="0" applyFont="1" applyAlignment="1">
      <alignment horizontal="left"/>
    </xf>
    <xf numFmtId="0" fontId="11" fillId="0" borderId="0" xfId="0" applyFont="1" applyAlignment="1"/>
    <xf numFmtId="0" fontId="11" fillId="0" borderId="17" xfId="0" applyFont="1" applyBorder="1" applyAlignment="1"/>
    <xf numFmtId="0" fontId="11" fillId="0" borderId="2" xfId="0" applyFont="1" applyBorder="1" applyAlignment="1" applyProtection="1">
      <alignment horizontal="center" vertical="center" wrapText="1"/>
      <protection hidden="1"/>
    </xf>
    <xf numFmtId="0" fontId="11" fillId="0" borderId="2" xfId="0" applyFont="1" applyBorder="1" applyAlignment="1" applyProtection="1">
      <alignment horizontal="center" wrapText="1"/>
      <protection hidden="1"/>
    </xf>
    <xf numFmtId="0" fontId="11" fillId="0" borderId="8" xfId="0" applyFont="1" applyBorder="1" applyAlignment="1" applyProtection="1">
      <alignment horizontal="center" wrapText="1"/>
      <protection hidden="1"/>
    </xf>
    <xf numFmtId="0" fontId="11" fillId="0" borderId="9" xfId="0" applyFont="1" applyBorder="1" applyAlignment="1" applyProtection="1">
      <alignment horizontal="center" wrapText="1"/>
      <protection hidden="1"/>
    </xf>
    <xf numFmtId="0" fontId="4" fillId="0" borderId="0" xfId="0" applyFont="1"/>
    <xf numFmtId="0" fontId="11" fillId="0" borderId="2" xfId="0" applyFont="1" applyBorder="1" applyAlignment="1" applyProtection="1">
      <alignment horizontal="right"/>
      <protection hidden="1"/>
    </xf>
    <xf numFmtId="1" fontId="11" fillId="5" borderId="2" xfId="0" applyNumberFormat="1" applyFont="1" applyFill="1" applyBorder="1" applyProtection="1">
      <protection hidden="1"/>
    </xf>
    <xf numFmtId="1" fontId="11" fillId="4" borderId="2" xfId="0" applyNumberFormat="1" applyFont="1" applyFill="1" applyBorder="1" applyProtection="1">
      <protection hidden="1"/>
    </xf>
    <xf numFmtId="1" fontId="4" fillId="2" borderId="2" xfId="0" applyNumberFormat="1" applyFont="1" applyFill="1" applyBorder="1" applyProtection="1">
      <protection locked="0"/>
    </xf>
    <xf numFmtId="1" fontId="4" fillId="2" borderId="8" xfId="0" applyNumberFormat="1" applyFont="1" applyFill="1" applyBorder="1" applyProtection="1">
      <protection locked="0"/>
    </xf>
    <xf numFmtId="1" fontId="11" fillId="5" borderId="9" xfId="0" applyNumberFormat="1" applyFont="1" applyFill="1" applyBorder="1" applyProtection="1">
      <protection hidden="1"/>
    </xf>
    <xf numFmtId="1" fontId="11" fillId="6" borderId="2" xfId="0" applyNumberFormat="1" applyFont="1" applyFill="1" applyBorder="1" applyProtection="1">
      <protection hidden="1"/>
    </xf>
    <xf numFmtId="0" fontId="14" fillId="0" borderId="0" xfId="0" applyFont="1"/>
    <xf numFmtId="0" fontId="14" fillId="0" borderId="0" xfId="0" applyFont="1" applyAlignment="1">
      <alignment horizontal="center"/>
    </xf>
    <xf numFmtId="0" fontId="11" fillId="0" borderId="2" xfId="0" quotePrefix="1" applyFont="1" applyBorder="1" applyAlignment="1" applyProtection="1">
      <alignment horizontal="right"/>
      <protection hidden="1"/>
    </xf>
    <xf numFmtId="0" fontId="4" fillId="0" borderId="0" xfId="0" applyFont="1" applyAlignment="1">
      <alignment horizontal="center"/>
    </xf>
    <xf numFmtId="1" fontId="11" fillId="5" borderId="2" xfId="0" applyNumberFormat="1" applyFont="1" applyFill="1" applyBorder="1" applyAlignment="1" applyProtection="1">
      <alignment horizontal="right"/>
      <protection hidden="1"/>
    </xf>
    <xf numFmtId="1" fontId="11" fillId="4" borderId="2" xfId="0" applyNumberFormat="1" applyFont="1" applyFill="1" applyBorder="1" applyAlignment="1" applyProtection="1">
      <alignment horizontal="center" vertical="center" wrapText="1"/>
      <protection hidden="1"/>
    </xf>
    <xf numFmtId="1" fontId="11" fillId="4" borderId="8" xfId="0" applyNumberFormat="1" applyFont="1" applyFill="1" applyBorder="1" applyProtection="1">
      <protection hidden="1"/>
    </xf>
    <xf numFmtId="1" fontId="11" fillId="5" borderId="9" xfId="0" applyNumberFormat="1" applyFont="1" applyFill="1" applyBorder="1" applyAlignment="1" applyProtection="1">
      <alignment horizontal="right"/>
      <protection hidden="1"/>
    </xf>
    <xf numFmtId="1" fontId="11" fillId="6" borderId="2" xfId="0" applyNumberFormat="1" applyFont="1" applyFill="1" applyBorder="1" applyAlignment="1" applyProtection="1">
      <alignment horizontal="center" vertical="center" wrapText="1"/>
      <protection hidden="1"/>
    </xf>
    <xf numFmtId="0" fontId="4" fillId="0" borderId="11" xfId="0" applyFont="1" applyBorder="1"/>
    <xf numFmtId="165" fontId="4" fillId="11" borderId="11" xfId="0" applyNumberFormat="1" applyFont="1" applyFill="1" applyBorder="1" applyAlignment="1">
      <alignment horizontal="center"/>
    </xf>
    <xf numFmtId="165" fontId="4" fillId="9" borderId="11" xfId="0" applyNumberFormat="1" applyFont="1" applyFill="1" applyBorder="1" applyAlignment="1">
      <alignment horizontal="center"/>
    </xf>
    <xf numFmtId="165" fontId="4" fillId="11" borderId="12" xfId="0" applyNumberFormat="1" applyFont="1" applyFill="1" applyBorder="1" applyAlignment="1">
      <alignment horizontal="center"/>
    </xf>
    <xf numFmtId="165" fontId="4" fillId="10" borderId="12" xfId="0" applyNumberFormat="1" applyFont="1" applyFill="1" applyBorder="1" applyAlignment="1">
      <alignment horizontal="center"/>
    </xf>
    <xf numFmtId="1" fontId="11" fillId="5" borderId="8" xfId="0" applyNumberFormat="1" applyFont="1" applyFill="1" applyBorder="1" applyAlignment="1" applyProtection="1">
      <alignment horizontal="right"/>
      <protection hidden="1"/>
    </xf>
    <xf numFmtId="0" fontId="11" fillId="0" borderId="2" xfId="0" applyFont="1" applyBorder="1" applyAlignment="1" applyProtection="1">
      <alignment horizontal="right" wrapText="1"/>
      <protection hidden="1"/>
    </xf>
    <xf numFmtId="165" fontId="4" fillId="0" borderId="11" xfId="0" applyNumberFormat="1" applyFont="1" applyFill="1" applyBorder="1" applyAlignment="1">
      <alignment horizontal="center"/>
    </xf>
    <xf numFmtId="165" fontId="4" fillId="0" borderId="0" xfId="0" applyNumberFormat="1" applyFont="1" applyAlignment="1">
      <alignment horizontal="center"/>
    </xf>
    <xf numFmtId="165" fontId="4" fillId="2" borderId="0" xfId="0" applyNumberFormat="1" applyFont="1" applyFill="1" applyAlignment="1">
      <alignment horizontal="center"/>
    </xf>
    <xf numFmtId="165" fontId="4" fillId="7" borderId="0" xfId="0" applyNumberFormat="1" applyFont="1" applyFill="1" applyAlignment="1">
      <alignment horizontal="center"/>
    </xf>
    <xf numFmtId="165" fontId="4" fillId="0" borderId="0" xfId="0" applyNumberFormat="1" applyFont="1" applyFill="1" applyAlignment="1">
      <alignment horizontal="center"/>
    </xf>
    <xf numFmtId="165" fontId="4" fillId="7" borderId="12" xfId="0" applyNumberFormat="1" applyFont="1" applyFill="1" applyBorder="1" applyAlignment="1">
      <alignment horizontal="center"/>
    </xf>
    <xf numFmtId="165" fontId="4" fillId="8" borderId="11" xfId="0" applyNumberFormat="1" applyFont="1" applyFill="1" applyBorder="1" applyAlignment="1">
      <alignment horizontal="center"/>
    </xf>
    <xf numFmtId="165" fontId="4" fillId="8" borderId="12" xfId="0" applyNumberFormat="1" applyFont="1" applyFill="1" applyBorder="1" applyAlignment="1">
      <alignment horizontal="center"/>
    </xf>
    <xf numFmtId="165" fontId="4" fillId="0" borderId="2" xfId="0" applyNumberFormat="1" applyFont="1" applyBorder="1" applyAlignment="1" applyProtection="1">
      <alignment horizontal="right"/>
      <protection hidden="1"/>
    </xf>
    <xf numFmtId="165" fontId="12" fillId="0" borderId="2" xfId="0" applyNumberFormat="1" applyFont="1" applyBorder="1" applyAlignment="1" applyProtection="1">
      <alignment horizontal="right"/>
      <protection hidden="1"/>
    </xf>
    <xf numFmtId="0" fontId="11" fillId="0" borderId="2" xfId="0" quotePrefix="1" applyFont="1" applyBorder="1" applyProtection="1">
      <protection hidden="1"/>
    </xf>
    <xf numFmtId="165" fontId="11" fillId="0" borderId="2" xfId="0" applyNumberFormat="1" applyFont="1" applyBorder="1" applyAlignment="1" applyProtection="1">
      <alignment horizontal="right"/>
      <protection hidden="1"/>
    </xf>
    <xf numFmtId="165" fontId="4" fillId="0" borderId="2" xfId="0" applyNumberFormat="1" applyFont="1" applyBorder="1" applyProtection="1">
      <protection hidden="1"/>
    </xf>
    <xf numFmtId="0" fontId="11" fillId="0" borderId="1" xfId="0" applyFont="1" applyFill="1" applyBorder="1" applyProtection="1">
      <protection hidden="1"/>
    </xf>
    <xf numFmtId="164" fontId="4" fillId="0" borderId="1" xfId="0" applyNumberFormat="1" applyFont="1" applyFill="1" applyBorder="1" applyProtection="1">
      <protection hidden="1"/>
    </xf>
    <xf numFmtId="0" fontId="11" fillId="0" borderId="12" xfId="0" applyFont="1" applyFill="1" applyBorder="1"/>
    <xf numFmtId="0" fontId="4" fillId="0" borderId="1" xfId="0" quotePrefix="1" applyFont="1" applyBorder="1" applyAlignment="1" applyProtection="1">
      <alignment horizontal="center"/>
      <protection hidden="1"/>
    </xf>
    <xf numFmtId="0" fontId="4" fillId="0" borderId="2" xfId="3" applyFont="1" applyBorder="1" applyProtection="1">
      <protection hidden="1"/>
    </xf>
    <xf numFmtId="1" fontId="4" fillId="0" borderId="2" xfId="3" applyNumberFormat="1" applyFont="1" applyBorder="1" applyProtection="1">
      <protection hidden="1"/>
    </xf>
    <xf numFmtId="0" fontId="4" fillId="7" borderId="2" xfId="0" applyFont="1" applyFill="1" applyBorder="1" applyProtection="1">
      <protection hidden="1"/>
    </xf>
    <xf numFmtId="165" fontId="4" fillId="0" borderId="1" xfId="0" applyNumberFormat="1" applyFont="1" applyBorder="1" applyProtection="1">
      <protection hidden="1"/>
    </xf>
    <xf numFmtId="5" fontId="4" fillId="0" borderId="2" xfId="1" applyNumberFormat="1" applyFont="1" applyBorder="1" applyProtection="1">
      <protection hidden="1"/>
    </xf>
    <xf numFmtId="5" fontId="4" fillId="0" borderId="2" xfId="1" applyNumberFormat="1" applyFont="1" applyFill="1" applyBorder="1" applyProtection="1">
      <protection hidden="1"/>
    </xf>
    <xf numFmtId="5" fontId="4" fillId="0" borderId="1" xfId="2" applyNumberFormat="1" applyFont="1" applyBorder="1" applyProtection="1">
      <protection hidden="1"/>
    </xf>
    <xf numFmtId="0" fontId="4" fillId="0" borderId="1" xfId="0" applyFont="1" applyBorder="1" applyAlignment="1" applyProtection="1">
      <alignment horizontal="center" vertical="center"/>
      <protection hidden="1"/>
    </xf>
    <xf numFmtId="0" fontId="4" fillId="0" borderId="1" xfId="0" applyFont="1" applyBorder="1" applyAlignment="1" applyProtection="1">
      <alignment horizontal="center"/>
      <protection hidden="1"/>
    </xf>
    <xf numFmtId="49" fontId="11" fillId="0" borderId="1" xfId="0" applyNumberFormat="1" applyFont="1" applyBorder="1" applyProtection="1">
      <protection hidden="1"/>
    </xf>
    <xf numFmtId="6" fontId="4" fillId="0" borderId="0" xfId="0" applyNumberFormat="1" applyFont="1" applyAlignment="1">
      <alignment horizontal="center" vertical="center"/>
    </xf>
    <xf numFmtId="165" fontId="19" fillId="0" borderId="0" xfId="0" applyNumberFormat="1" applyFont="1" applyAlignment="1">
      <alignment horizontal="center"/>
    </xf>
    <xf numFmtId="0" fontId="11" fillId="0" borderId="3" xfId="0" applyFont="1" applyBorder="1" applyAlignment="1" applyProtection="1">
      <protection hidden="1"/>
    </xf>
    <xf numFmtId="0" fontId="4" fillId="0" borderId="2" xfId="0" applyFont="1" applyBorder="1" applyAlignment="1" applyProtection="1">
      <alignment horizontal="center"/>
      <protection hidden="1"/>
    </xf>
    <xf numFmtId="0" fontId="4" fillId="0" borderId="1" xfId="0" applyFont="1" applyBorder="1" applyAlignment="1" applyProtection="1">
      <alignment horizontal="left"/>
      <protection hidden="1"/>
    </xf>
    <xf numFmtId="10" fontId="4" fillId="0" borderId="1" xfId="0" applyNumberFormat="1" applyFont="1" applyBorder="1" applyProtection="1">
      <protection hidden="1"/>
    </xf>
    <xf numFmtId="164" fontId="4" fillId="0" borderId="4" xfId="0" applyNumberFormat="1" applyFont="1" applyBorder="1" applyAlignment="1" applyProtection="1">
      <alignment horizontal="center"/>
      <protection hidden="1"/>
    </xf>
    <xf numFmtId="10" fontId="4" fillId="0" borderId="4" xfId="0" applyNumberFormat="1" applyFont="1" applyBorder="1" applyProtection="1">
      <protection hidden="1"/>
    </xf>
    <xf numFmtId="5" fontId="4" fillId="0" borderId="4" xfId="0" applyNumberFormat="1" applyFont="1" applyBorder="1" applyProtection="1">
      <protection hidden="1"/>
    </xf>
    <xf numFmtId="0" fontId="4" fillId="0" borderId="4" xfId="0" applyFont="1" applyBorder="1" applyProtection="1">
      <protection hidden="1"/>
    </xf>
    <xf numFmtId="164" fontId="4" fillId="0" borderId="2" xfId="0" applyNumberFormat="1" applyFont="1" applyBorder="1" applyAlignment="1" applyProtection="1">
      <alignment horizontal="center"/>
      <protection hidden="1"/>
    </xf>
    <xf numFmtId="10" fontId="4" fillId="0" borderId="2" xfId="0" applyNumberFormat="1" applyFont="1" applyBorder="1" applyProtection="1">
      <protection hidden="1"/>
    </xf>
    <xf numFmtId="5" fontId="4" fillId="0" borderId="2" xfId="0" applyNumberFormat="1" applyFont="1" applyBorder="1" applyProtection="1">
      <protection hidden="1"/>
    </xf>
    <xf numFmtId="0" fontId="1" fillId="0" borderId="8" xfId="0" applyFont="1" applyBorder="1" applyAlignment="1" applyProtection="1">
      <alignment horizontal="left" wrapText="1"/>
      <protection hidden="1"/>
    </xf>
    <xf numFmtId="0" fontId="4" fillId="0" borderId="11" xfId="0" applyFont="1" applyBorder="1" applyAlignment="1" applyProtection="1">
      <alignment horizontal="left" wrapText="1"/>
      <protection hidden="1"/>
    </xf>
    <xf numFmtId="0" fontId="4" fillId="0" borderId="3" xfId="0" applyFont="1" applyBorder="1" applyAlignment="1" applyProtection="1">
      <alignment horizontal="left" wrapText="1"/>
      <protection hidden="1"/>
    </xf>
    <xf numFmtId="49" fontId="1" fillId="3" borderId="24" xfId="0" applyNumberFormat="1" applyFont="1" applyFill="1" applyBorder="1" applyAlignment="1" applyProtection="1">
      <alignment horizontal="left" vertical="top" wrapText="1"/>
      <protection hidden="1"/>
    </xf>
    <xf numFmtId="49" fontId="4" fillId="3" borderId="21" xfId="0" applyNumberFormat="1" applyFont="1" applyFill="1" applyBorder="1" applyAlignment="1" applyProtection="1">
      <alignment horizontal="left" vertical="top"/>
      <protection hidden="1"/>
    </xf>
    <xf numFmtId="49" fontId="4" fillId="3" borderId="23" xfId="0" applyNumberFormat="1" applyFont="1" applyFill="1" applyBorder="1" applyAlignment="1" applyProtection="1">
      <alignment horizontal="left" vertical="top"/>
      <protection hidden="1"/>
    </xf>
    <xf numFmtId="49" fontId="4" fillId="3" borderId="25" xfId="0" applyNumberFormat="1" applyFont="1" applyFill="1" applyBorder="1" applyAlignment="1" applyProtection="1">
      <alignment horizontal="left" vertical="top"/>
      <protection hidden="1"/>
    </xf>
    <xf numFmtId="49" fontId="4" fillId="3" borderId="26" xfId="0" applyNumberFormat="1" applyFont="1" applyFill="1" applyBorder="1" applyAlignment="1" applyProtection="1">
      <alignment horizontal="left" vertical="top"/>
      <protection hidden="1"/>
    </xf>
    <xf numFmtId="49" fontId="4" fillId="3" borderId="20" xfId="0" applyNumberFormat="1" applyFont="1" applyFill="1" applyBorder="1" applyAlignment="1" applyProtection="1">
      <alignment horizontal="left" vertical="top"/>
      <protection hidden="1"/>
    </xf>
    <xf numFmtId="1" fontId="4" fillId="2" borderId="24" xfId="3" applyNumberFormat="1" applyFont="1" applyFill="1" applyBorder="1" applyAlignment="1" applyProtection="1">
      <alignment horizontal="center"/>
      <protection locked="0" hidden="1"/>
    </xf>
    <xf numFmtId="1" fontId="4" fillId="2" borderId="21" xfId="3" applyNumberFormat="1" applyFont="1" applyFill="1" applyBorder="1" applyAlignment="1" applyProtection="1">
      <alignment horizontal="center"/>
      <protection locked="0" hidden="1"/>
    </xf>
    <xf numFmtId="0" fontId="3" fillId="0" borderId="10" xfId="0" applyFont="1" applyBorder="1" applyAlignment="1" applyProtection="1">
      <alignment horizontal="center"/>
      <protection hidden="1"/>
    </xf>
    <xf numFmtId="0" fontId="3" fillId="0" borderId="13" xfId="0" applyFont="1" applyBorder="1" applyAlignment="1" applyProtection="1">
      <alignment horizontal="center"/>
      <protection hidden="1"/>
    </xf>
    <xf numFmtId="0" fontId="3" fillId="0" borderId="6" xfId="0" applyFont="1" applyBorder="1" applyAlignment="1" applyProtection="1">
      <alignment horizontal="center"/>
      <protection hidden="1"/>
    </xf>
    <xf numFmtId="0" fontId="8" fillId="0" borderId="10" xfId="0" quotePrefix="1" applyFont="1" applyBorder="1" applyAlignment="1" applyProtection="1">
      <alignment horizontal="center"/>
      <protection hidden="1"/>
    </xf>
    <xf numFmtId="0" fontId="8" fillId="0" borderId="13" xfId="0" quotePrefix="1" applyFont="1" applyBorder="1" applyAlignment="1" applyProtection="1">
      <alignment horizontal="center"/>
      <protection hidden="1"/>
    </xf>
    <xf numFmtId="0" fontId="8" fillId="0" borderId="6" xfId="0" quotePrefix="1" applyFont="1" applyBorder="1" applyAlignment="1" applyProtection="1">
      <alignment horizontal="center"/>
      <protection hidden="1"/>
    </xf>
    <xf numFmtId="0" fontId="8" fillId="0" borderId="10" xfId="0" applyFont="1" applyBorder="1" applyAlignment="1" applyProtection="1">
      <alignment horizontal="center"/>
      <protection hidden="1"/>
    </xf>
    <xf numFmtId="0" fontId="8" fillId="0" borderId="13" xfId="0" applyFont="1" applyBorder="1" applyAlignment="1" applyProtection="1">
      <alignment horizontal="center"/>
      <protection hidden="1"/>
    </xf>
    <xf numFmtId="0" fontId="8" fillId="0" borderId="6" xfId="0" applyFont="1" applyBorder="1" applyAlignment="1" applyProtection="1">
      <alignment horizontal="center"/>
      <protection hidden="1"/>
    </xf>
    <xf numFmtId="0" fontId="9" fillId="0" borderId="10" xfId="0" applyFont="1" applyBorder="1" applyAlignment="1" applyProtection="1">
      <alignment horizontal="center" wrapText="1"/>
      <protection hidden="1"/>
    </xf>
    <xf numFmtId="0" fontId="9" fillId="0" borderId="13" xfId="0" applyFont="1" applyBorder="1" applyAlignment="1" applyProtection="1">
      <alignment horizontal="center"/>
      <protection hidden="1"/>
    </xf>
    <xf numFmtId="0" fontId="9" fillId="0" borderId="6" xfId="0" applyFont="1" applyBorder="1" applyAlignment="1" applyProtection="1">
      <alignment horizontal="center"/>
      <protection hidden="1"/>
    </xf>
    <xf numFmtId="0" fontId="5" fillId="0" borderId="10" xfId="0" applyFont="1" applyBorder="1" applyAlignment="1" applyProtection="1">
      <alignment horizontal="center"/>
      <protection hidden="1"/>
    </xf>
    <xf numFmtId="0" fontId="5" fillId="0" borderId="13" xfId="0" applyFont="1" applyBorder="1" applyAlignment="1" applyProtection="1">
      <alignment horizontal="center"/>
      <protection hidden="1"/>
    </xf>
    <xf numFmtId="0" fontId="5" fillId="0" borderId="6" xfId="0" applyFont="1" applyBorder="1" applyAlignment="1" applyProtection="1">
      <alignment horizontal="center"/>
      <protection hidden="1"/>
    </xf>
    <xf numFmtId="0" fontId="11" fillId="0" borderId="1" xfId="0" applyFont="1" applyBorder="1" applyAlignment="1" applyProtection="1">
      <alignment horizontal="right" vertical="center"/>
      <protection hidden="1"/>
    </xf>
    <xf numFmtId="0" fontId="11" fillId="0" borderId="1" xfId="0" applyFont="1" applyBorder="1" applyAlignment="1" applyProtection="1">
      <alignment horizontal="right"/>
      <protection hidden="1"/>
    </xf>
    <xf numFmtId="49" fontId="4" fillId="2" borderId="1" xfId="0" applyNumberFormat="1" applyFont="1" applyFill="1" applyBorder="1" applyAlignment="1" applyProtection="1">
      <alignment horizontal="center"/>
      <protection locked="0" hidden="1"/>
    </xf>
    <xf numFmtId="0" fontId="4" fillId="2" borderId="1" xfId="0" applyFont="1" applyFill="1" applyBorder="1" applyAlignment="1" applyProtection="1">
      <alignment horizontal="left"/>
      <protection locked="0" hidden="1"/>
    </xf>
    <xf numFmtId="0" fontId="12" fillId="0" borderId="1" xfId="0" applyFont="1" applyBorder="1" applyAlignment="1" applyProtection="1">
      <alignment horizontal="left"/>
      <protection hidden="1"/>
    </xf>
    <xf numFmtId="10" fontId="11" fillId="0" borderId="1" xfId="0" applyNumberFormat="1" applyFont="1" applyBorder="1" applyAlignment="1" applyProtection="1">
      <alignment horizontal="left" vertical="center"/>
      <protection hidden="1"/>
    </xf>
    <xf numFmtId="0" fontId="4" fillId="0" borderId="10" xfId="0" applyNumberFormat="1" applyFont="1" applyBorder="1" applyAlignment="1" applyProtection="1">
      <alignment horizontal="center" vertical="center" wrapText="1"/>
      <protection hidden="1"/>
    </xf>
    <xf numFmtId="0" fontId="4" fillId="0" borderId="13" xfId="0" applyNumberFormat="1" applyFont="1" applyBorder="1" applyAlignment="1" applyProtection="1">
      <alignment horizontal="center" vertical="center" wrapText="1"/>
      <protection hidden="1"/>
    </xf>
    <xf numFmtId="0" fontId="4" fillId="0" borderId="6" xfId="0" applyNumberFormat="1" applyFont="1" applyBorder="1" applyAlignment="1" applyProtection="1">
      <alignment horizontal="center" vertical="center" wrapText="1"/>
      <protection hidden="1"/>
    </xf>
    <xf numFmtId="0" fontId="4" fillId="0" borderId="5" xfId="0" applyFont="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4" fillId="0" borderId="5" xfId="0"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4" fillId="0" borderId="1" xfId="0" applyFont="1" applyBorder="1" applyAlignment="1" applyProtection="1">
      <alignment horizontal="center" vertical="center"/>
      <protection hidden="1"/>
    </xf>
    <xf numFmtId="49" fontId="4" fillId="0" borderId="1" xfId="0" applyNumberFormat="1" applyFont="1" applyBorder="1" applyAlignment="1" applyProtection="1">
      <alignment horizontal="left"/>
      <protection hidden="1"/>
    </xf>
    <xf numFmtId="0" fontId="13" fillId="0" borderId="10" xfId="0" applyFont="1" applyBorder="1" applyAlignment="1" applyProtection="1">
      <alignment horizontal="center" vertical="center" wrapText="1"/>
      <protection hidden="1"/>
    </xf>
    <xf numFmtId="0" fontId="13" fillId="0" borderId="13" xfId="0" applyFont="1" applyBorder="1" applyAlignment="1" applyProtection="1">
      <alignment horizontal="center" vertical="center" wrapText="1"/>
      <protection hidden="1"/>
    </xf>
    <xf numFmtId="0" fontId="13" fillId="0" borderId="6" xfId="0" applyFont="1" applyBorder="1" applyAlignment="1" applyProtection="1">
      <alignment horizontal="center" vertical="center" wrapText="1"/>
      <protection hidden="1"/>
    </xf>
    <xf numFmtId="0" fontId="11" fillId="0" borderId="10" xfId="0" quotePrefix="1" applyFont="1" applyBorder="1" applyAlignment="1" applyProtection="1">
      <alignment horizontal="center"/>
      <protection hidden="1"/>
    </xf>
    <xf numFmtId="0" fontId="11" fillId="0" borderId="13" xfId="0" quotePrefix="1" applyFont="1" applyBorder="1" applyAlignment="1" applyProtection="1">
      <alignment horizontal="center"/>
      <protection hidden="1"/>
    </xf>
    <xf numFmtId="0" fontId="11" fillId="0" borderId="6" xfId="0" quotePrefix="1" applyFont="1" applyBorder="1" applyAlignment="1" applyProtection="1">
      <alignment horizontal="center"/>
      <protection hidden="1"/>
    </xf>
    <xf numFmtId="49" fontId="4" fillId="0" borderId="8" xfId="0" applyNumberFormat="1" applyFont="1" applyBorder="1" applyAlignment="1" applyProtection="1">
      <alignment horizontal="justify" vertical="center" wrapText="1"/>
      <protection hidden="1"/>
    </xf>
    <xf numFmtId="49" fontId="4" fillId="0" borderId="11" xfId="0" applyNumberFormat="1" applyFont="1" applyBorder="1" applyAlignment="1" applyProtection="1">
      <alignment horizontal="justify" vertical="center" wrapText="1"/>
      <protection hidden="1"/>
    </xf>
    <xf numFmtId="49" fontId="4" fillId="0" borderId="3" xfId="0" applyNumberFormat="1" applyFont="1" applyBorder="1" applyAlignment="1" applyProtection="1">
      <alignment horizontal="justify" vertical="center" wrapText="1"/>
      <protection hidden="1"/>
    </xf>
    <xf numFmtId="0" fontId="11" fillId="0" borderId="10" xfId="0" applyFont="1" applyBorder="1" applyAlignment="1" applyProtection="1">
      <alignment horizontal="center"/>
      <protection hidden="1"/>
    </xf>
    <xf numFmtId="0" fontId="11" fillId="0" borderId="13" xfId="0" applyFont="1" applyBorder="1" applyAlignment="1" applyProtection="1">
      <alignment horizontal="center"/>
      <protection hidden="1"/>
    </xf>
    <xf numFmtId="0" fontId="11" fillId="0" borderId="6" xfId="0" applyFont="1" applyBorder="1" applyAlignment="1" applyProtection="1">
      <alignment horizontal="center"/>
      <protection hidden="1"/>
    </xf>
    <xf numFmtId="49" fontId="17" fillId="0" borderId="14" xfId="0" applyNumberFormat="1" applyFont="1" applyBorder="1" applyAlignment="1" applyProtection="1">
      <alignment horizontal="left" vertical="center" wrapText="1"/>
      <protection hidden="1"/>
    </xf>
    <xf numFmtId="49" fontId="17" fillId="0" borderId="0" xfId="0" applyNumberFormat="1" applyFont="1" applyBorder="1" applyAlignment="1" applyProtection="1">
      <alignment horizontal="left" vertical="center" wrapText="1"/>
      <protection hidden="1"/>
    </xf>
    <xf numFmtId="49" fontId="17" fillId="0" borderId="15" xfId="0" applyNumberFormat="1" applyFont="1" applyBorder="1" applyAlignment="1" applyProtection="1">
      <alignment horizontal="left" vertical="center" wrapText="1"/>
      <protection hidden="1"/>
    </xf>
    <xf numFmtId="0" fontId="4" fillId="0" borderId="1" xfId="0" applyFont="1" applyBorder="1" applyAlignment="1" applyProtection="1">
      <alignment horizontal="right"/>
      <protection hidden="1"/>
    </xf>
    <xf numFmtId="49" fontId="11" fillId="0" borderId="17" xfId="0" quotePrefix="1" applyNumberFormat="1" applyFont="1" applyBorder="1" applyAlignment="1">
      <alignment horizontal="center"/>
    </xf>
    <xf numFmtId="49" fontId="11" fillId="0" borderId="17" xfId="0" applyNumberFormat="1" applyFont="1" applyBorder="1" applyAlignment="1">
      <alignment horizontal="center"/>
    </xf>
    <xf numFmtId="0" fontId="14" fillId="0" borderId="18" xfId="0" applyFont="1" applyBorder="1" applyAlignment="1" applyProtection="1">
      <alignment horizontal="center"/>
      <protection hidden="1"/>
    </xf>
    <xf numFmtId="0" fontId="14" fillId="0" borderId="13" xfId="0" applyFont="1" applyBorder="1" applyAlignment="1" applyProtection="1">
      <alignment horizontal="center"/>
      <protection hidden="1"/>
    </xf>
    <xf numFmtId="0" fontId="14" fillId="0" borderId="6" xfId="0" applyFont="1" applyBorder="1" applyAlignment="1" applyProtection="1">
      <alignment horizontal="center"/>
      <protection hidden="1"/>
    </xf>
    <xf numFmtId="0" fontId="11" fillId="0" borderId="10" xfId="0" applyFont="1" applyBorder="1" applyAlignment="1" applyProtection="1">
      <alignment horizontal="right"/>
      <protection hidden="1"/>
    </xf>
    <xf numFmtId="0" fontId="11" fillId="0" borderId="17" xfId="0" quotePrefix="1" applyFont="1" applyBorder="1" applyAlignment="1">
      <alignment horizontal="center"/>
    </xf>
    <xf numFmtId="0" fontId="11" fillId="0" borderId="17" xfId="0" applyFont="1" applyBorder="1" applyAlignment="1">
      <alignment horizontal="center"/>
    </xf>
    <xf numFmtId="0" fontId="4" fillId="0" borderId="0" xfId="0" applyFont="1" applyAlignment="1">
      <alignment horizontal="center" vertical="top" wrapText="1"/>
    </xf>
    <xf numFmtId="0" fontId="4" fillId="0" borderId="0" xfId="0" applyFont="1" applyAlignment="1">
      <alignment horizontal="center" vertical="top"/>
    </xf>
    <xf numFmtId="0" fontId="11" fillId="0" borderId="16" xfId="0" quotePrefix="1" applyFont="1" applyBorder="1" applyAlignment="1">
      <alignment horizontal="center"/>
    </xf>
    <xf numFmtId="0" fontId="16" fillId="0" borderId="1" xfId="0" applyFont="1" applyFill="1" applyBorder="1" applyAlignment="1" applyProtection="1">
      <alignment horizontal="right"/>
      <protection hidden="1"/>
    </xf>
    <xf numFmtId="0" fontId="16" fillId="0" borderId="10" xfId="0" applyFont="1" applyFill="1" applyBorder="1" applyAlignment="1" applyProtection="1">
      <alignment horizontal="right"/>
      <protection hidden="1"/>
    </xf>
    <xf numFmtId="0" fontId="11" fillId="0" borderId="10" xfId="0" applyFont="1" applyFill="1" applyBorder="1" applyAlignment="1" applyProtection="1">
      <alignment horizontal="right"/>
      <protection hidden="1"/>
    </xf>
    <xf numFmtId="0" fontId="11" fillId="0" borderId="6" xfId="0" applyFont="1" applyFill="1" applyBorder="1" applyAlignment="1" applyProtection="1">
      <alignment horizontal="right"/>
      <protection hidden="1"/>
    </xf>
    <xf numFmtId="0" fontId="11" fillId="0" borderId="2" xfId="0" applyFont="1" applyBorder="1" applyAlignment="1" applyProtection="1">
      <alignment horizontal="center"/>
      <protection hidden="1"/>
    </xf>
    <xf numFmtId="0" fontId="14" fillId="0" borderId="19" xfId="0" applyFont="1" applyBorder="1" applyAlignment="1" applyProtection="1">
      <alignment horizontal="center"/>
      <protection hidden="1"/>
    </xf>
    <xf numFmtId="0" fontId="4" fillId="0" borderId="2" xfId="0" applyFont="1" applyBorder="1" applyAlignment="1" applyProtection="1">
      <alignment horizontal="center"/>
      <protection hidden="1"/>
    </xf>
    <xf numFmtId="0" fontId="4" fillId="0" borderId="8" xfId="0" applyFont="1" applyBorder="1" applyAlignment="1" applyProtection="1">
      <alignment horizontal="center"/>
      <protection hidden="1"/>
    </xf>
    <xf numFmtId="0" fontId="13" fillId="0" borderId="18" xfId="0" applyFont="1" applyBorder="1" applyAlignment="1" applyProtection="1">
      <alignment horizontal="center"/>
      <protection hidden="1"/>
    </xf>
    <xf numFmtId="0" fontId="13" fillId="0" borderId="13" xfId="0" applyFont="1" applyBorder="1" applyAlignment="1" applyProtection="1">
      <alignment horizontal="center"/>
      <protection hidden="1"/>
    </xf>
    <xf numFmtId="0" fontId="9" fillId="0" borderId="13" xfId="0" applyFont="1" applyBorder="1" applyAlignment="1" applyProtection="1">
      <alignment horizontal="center" wrapText="1"/>
      <protection hidden="1"/>
    </xf>
    <xf numFmtId="0" fontId="9" fillId="0" borderId="6" xfId="0" applyFont="1" applyBorder="1" applyAlignment="1" applyProtection="1">
      <alignment horizontal="center" wrapText="1"/>
      <protection hidden="1"/>
    </xf>
    <xf numFmtId="1" fontId="20" fillId="5" borderId="8" xfId="0" applyNumberFormat="1" applyFont="1" applyFill="1" applyBorder="1" applyAlignment="1" applyProtection="1">
      <alignment horizontal="center" wrapText="1"/>
      <protection hidden="1"/>
    </xf>
    <xf numFmtId="1" fontId="20" fillId="5" borderId="3" xfId="0" applyNumberFormat="1" applyFont="1" applyFill="1" applyBorder="1" applyAlignment="1" applyProtection="1">
      <alignment horizontal="center" wrapText="1"/>
      <protection hidden="1"/>
    </xf>
    <xf numFmtId="0" fontId="13" fillId="0" borderId="10" xfId="0" applyFont="1" applyBorder="1" applyAlignment="1" applyProtection="1">
      <alignment horizontal="left"/>
      <protection hidden="1"/>
    </xf>
    <xf numFmtId="0" fontId="13" fillId="0" borderId="13" xfId="0" applyFont="1" applyBorder="1" applyAlignment="1" applyProtection="1">
      <alignment horizontal="left"/>
      <protection hidden="1"/>
    </xf>
    <xf numFmtId="0" fontId="13" fillId="0" borderId="6" xfId="0" applyFont="1" applyBorder="1" applyAlignment="1" applyProtection="1">
      <alignment horizontal="left"/>
      <protection hidden="1"/>
    </xf>
    <xf numFmtId="0" fontId="13" fillId="0" borderId="8" xfId="0" applyFont="1" applyBorder="1" applyAlignment="1" applyProtection="1">
      <alignment horizontal="center" wrapText="1"/>
      <protection hidden="1"/>
    </xf>
    <xf numFmtId="0" fontId="13" fillId="0" borderId="11" xfId="0" applyFont="1" applyBorder="1" applyAlignment="1" applyProtection="1">
      <alignment horizontal="center" wrapText="1"/>
      <protection hidden="1"/>
    </xf>
    <xf numFmtId="0" fontId="13" fillId="0" borderId="3" xfId="0" applyFont="1" applyBorder="1" applyAlignment="1" applyProtection="1">
      <alignment horizontal="center" wrapText="1"/>
      <protection hidden="1"/>
    </xf>
    <xf numFmtId="0" fontId="4" fillId="0" borderId="9" xfId="0" applyFont="1" applyBorder="1" applyAlignment="1" applyProtection="1">
      <alignment horizontal="center"/>
      <protection hidden="1"/>
    </xf>
    <xf numFmtId="0" fontId="11" fillId="0" borderId="8" xfId="0" quotePrefix="1" applyFont="1" applyBorder="1" applyAlignment="1" applyProtection="1">
      <alignment horizontal="center"/>
      <protection hidden="1"/>
    </xf>
    <xf numFmtId="0" fontId="11" fillId="0" borderId="11" xfId="0" quotePrefix="1" applyFont="1" applyBorder="1" applyAlignment="1" applyProtection="1">
      <alignment horizontal="center"/>
      <protection hidden="1"/>
    </xf>
    <xf numFmtId="0" fontId="11" fillId="0" borderId="8" xfId="0" applyFont="1" applyBorder="1" applyAlignment="1" applyProtection="1">
      <alignment horizontal="center"/>
      <protection hidden="1"/>
    </xf>
    <xf numFmtId="0" fontId="11" fillId="0" borderId="11" xfId="0" applyFont="1" applyBorder="1" applyAlignment="1" applyProtection="1">
      <alignment horizontal="center"/>
      <protection hidden="1"/>
    </xf>
    <xf numFmtId="49" fontId="4" fillId="2" borderId="1" xfId="0" applyNumberFormat="1" applyFont="1" applyFill="1" applyBorder="1" applyAlignment="1" applyProtection="1">
      <alignment horizontal="left"/>
      <protection locked="0" hidden="1"/>
    </xf>
    <xf numFmtId="1" fontId="4" fillId="2" borderId="1" xfId="0" applyNumberFormat="1" applyFont="1" applyFill="1" applyBorder="1" applyAlignment="1" applyProtection="1">
      <alignment horizontal="center"/>
      <protection locked="0" hidden="1"/>
    </xf>
    <xf numFmtId="0" fontId="11" fillId="0" borderId="1" xfId="0" applyFont="1" applyBorder="1" applyAlignment="1" applyProtection="1">
      <alignment horizontal="center"/>
      <protection hidden="1"/>
    </xf>
    <xf numFmtId="0" fontId="14" fillId="0" borderId="1" xfId="0" applyFont="1" applyBorder="1" applyAlignment="1" applyProtection="1">
      <alignment horizontal="center"/>
      <protection hidden="1"/>
    </xf>
    <xf numFmtId="0" fontId="11" fillId="0" borderId="10" xfId="3" applyFont="1" applyBorder="1" applyAlignment="1" applyProtection="1">
      <alignment horizontal="right"/>
      <protection hidden="1"/>
    </xf>
    <xf numFmtId="0" fontId="11" fillId="0" borderId="6" xfId="3" applyFont="1" applyBorder="1" applyAlignment="1" applyProtection="1">
      <alignment horizontal="right"/>
      <protection hidden="1"/>
    </xf>
    <xf numFmtId="0" fontId="11" fillId="0" borderId="1" xfId="0" applyFont="1" applyFill="1" applyBorder="1" applyAlignment="1" applyProtection="1">
      <alignment horizontal="right"/>
      <protection hidden="1"/>
    </xf>
    <xf numFmtId="0" fontId="4" fillId="0" borderId="1" xfId="0" applyFont="1" applyBorder="1" applyAlignment="1" applyProtection="1">
      <alignment horizontal="left"/>
      <protection hidden="1"/>
    </xf>
    <xf numFmtId="0" fontId="13" fillId="0" borderId="10" xfId="0" applyFont="1" applyBorder="1" applyAlignment="1" applyProtection="1">
      <alignment horizontal="right"/>
      <protection hidden="1"/>
    </xf>
    <xf numFmtId="0" fontId="13" fillId="0" borderId="13" xfId="0" applyFont="1" applyBorder="1" applyAlignment="1" applyProtection="1">
      <alignment horizontal="right"/>
      <protection hidden="1"/>
    </xf>
    <xf numFmtId="0" fontId="13" fillId="0" borderId="6" xfId="0" applyFont="1" applyBorder="1" applyAlignment="1" applyProtection="1">
      <alignment horizontal="right"/>
      <protection hidden="1"/>
    </xf>
  </cellXfs>
  <cellStyles count="4">
    <cellStyle name="Normal" xfId="0" builtinId="0"/>
    <cellStyle name="Normal_agerestrictrent06" xfId="1" xr:uid="{00000000-0005-0000-0000-000001000000}"/>
    <cellStyle name="Normal_generalrent06" xfId="2" xr:uid="{00000000-0005-0000-0000-000002000000}"/>
    <cellStyle name="Normal_lihtcrent06"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1"/>
  <dimension ref="A1:BS191"/>
  <sheetViews>
    <sheetView showRowColHeaders="0" tabSelected="1" defaultGridColor="0" colorId="22" zoomScale="70" zoomScaleNormal="70" workbookViewId="0">
      <selection activeCell="C11" sqref="C11:D11"/>
    </sheetView>
  </sheetViews>
  <sheetFormatPr defaultColWidth="9.6328125" defaultRowHeight="15" x14ac:dyDescent="0.2"/>
  <cols>
    <col min="1" max="5" width="10.36328125" style="3" customWidth="1"/>
    <col min="6" max="6" width="12.1796875" style="3" customWidth="1"/>
    <col min="7" max="10" width="10.36328125" style="3" customWidth="1"/>
    <col min="11" max="11" width="9.26953125" style="3" hidden="1" customWidth="1"/>
    <col min="12" max="12" width="5.6328125" style="3" hidden="1" customWidth="1"/>
    <col min="13" max="13" width="19.7265625" style="3" hidden="1" customWidth="1"/>
    <col min="14" max="14" width="9.6328125" style="3" hidden="1" customWidth="1"/>
    <col min="15" max="15" width="11.1796875" style="3" hidden="1" customWidth="1"/>
    <col min="16" max="20" width="12.54296875" style="3" hidden="1" customWidth="1"/>
    <col min="21" max="71" width="9.6328125" style="3" hidden="1" customWidth="1"/>
    <col min="72" max="16384" width="9.6328125" style="3"/>
  </cols>
  <sheetData>
    <row r="1" spans="1:29" ht="18" x14ac:dyDescent="0.25">
      <c r="A1" s="152" t="s">
        <v>144</v>
      </c>
      <c r="B1" s="153"/>
      <c r="C1" s="153"/>
      <c r="D1" s="153"/>
      <c r="E1" s="153"/>
      <c r="F1" s="153"/>
      <c r="G1" s="153"/>
      <c r="H1" s="153"/>
      <c r="I1" s="153"/>
      <c r="J1" s="154"/>
      <c r="K1" s="1"/>
      <c r="L1" s="2"/>
    </row>
    <row r="2" spans="1:29" ht="18" x14ac:dyDescent="0.25">
      <c r="A2" s="152" t="s">
        <v>83</v>
      </c>
      <c r="B2" s="153"/>
      <c r="C2" s="153"/>
      <c r="D2" s="153"/>
      <c r="E2" s="153"/>
      <c r="F2" s="153"/>
      <c r="G2" s="153"/>
      <c r="H2" s="153"/>
      <c r="I2" s="153"/>
      <c r="J2" s="154"/>
      <c r="K2" s="1"/>
      <c r="L2" s="2"/>
    </row>
    <row r="3" spans="1:29" ht="18.75" x14ac:dyDescent="0.3">
      <c r="A3" s="164" t="s">
        <v>181</v>
      </c>
      <c r="B3" s="165"/>
      <c r="C3" s="165"/>
      <c r="D3" s="165"/>
      <c r="E3" s="165"/>
      <c r="F3" s="165"/>
      <c r="G3" s="165"/>
      <c r="H3" s="165"/>
      <c r="I3" s="165"/>
      <c r="J3" s="166"/>
      <c r="K3" s="1"/>
      <c r="L3" s="2"/>
    </row>
    <row r="4" spans="1:29" ht="18" x14ac:dyDescent="0.25">
      <c r="A4" s="4"/>
      <c r="B4" s="5"/>
      <c r="C4" s="5"/>
      <c r="D4" s="5"/>
      <c r="E4" s="5"/>
      <c r="F4" s="5"/>
      <c r="G4" s="5"/>
      <c r="H4" s="5"/>
      <c r="I4" s="6"/>
      <c r="J4" s="7"/>
      <c r="K4" s="1"/>
      <c r="L4" s="2"/>
    </row>
    <row r="5" spans="1:29" ht="18" x14ac:dyDescent="0.25">
      <c r="A5" s="155" t="s">
        <v>185</v>
      </c>
      <c r="B5" s="156"/>
      <c r="C5" s="156"/>
      <c r="D5" s="156"/>
      <c r="E5" s="156"/>
      <c r="F5" s="156"/>
      <c r="G5" s="156"/>
      <c r="H5" s="156"/>
      <c r="I5" s="156"/>
      <c r="J5" s="157"/>
      <c r="K5" s="1"/>
      <c r="L5" s="2"/>
    </row>
    <row r="6" spans="1:29" ht="18" x14ac:dyDescent="0.25">
      <c r="A6" s="158" t="s">
        <v>42</v>
      </c>
      <c r="B6" s="159"/>
      <c r="C6" s="159"/>
      <c r="D6" s="159"/>
      <c r="E6" s="159"/>
      <c r="F6" s="159"/>
      <c r="G6" s="159"/>
      <c r="H6" s="159"/>
      <c r="I6" s="159"/>
      <c r="J6" s="160"/>
      <c r="K6" s="1"/>
      <c r="L6" s="2"/>
    </row>
    <row r="7" spans="1:29" ht="18" x14ac:dyDescent="0.25">
      <c r="A7" s="158" t="s">
        <v>141</v>
      </c>
      <c r="B7" s="159"/>
      <c r="C7" s="159"/>
      <c r="D7" s="159"/>
      <c r="E7" s="159"/>
      <c r="F7" s="159"/>
      <c r="G7" s="159"/>
      <c r="H7" s="159"/>
      <c r="I7" s="159"/>
      <c r="J7" s="160"/>
      <c r="K7" s="1"/>
      <c r="L7" s="2"/>
    </row>
    <row r="8" spans="1:29" ht="33" customHeight="1" x14ac:dyDescent="0.2">
      <c r="A8" s="161" t="s">
        <v>179</v>
      </c>
      <c r="B8" s="162"/>
      <c r="C8" s="162"/>
      <c r="D8" s="162"/>
      <c r="E8" s="162"/>
      <c r="F8" s="162"/>
      <c r="G8" s="162"/>
      <c r="H8" s="162"/>
      <c r="I8" s="162"/>
      <c r="J8" s="163"/>
      <c r="K8" s="1"/>
      <c r="L8" s="2"/>
      <c r="AB8" s="8"/>
      <c r="AC8" s="8"/>
    </row>
    <row r="9" spans="1:29" ht="50.25" customHeight="1" x14ac:dyDescent="0.2">
      <c r="A9" s="161" t="s">
        <v>182</v>
      </c>
      <c r="B9" s="219"/>
      <c r="C9" s="219"/>
      <c r="D9" s="219"/>
      <c r="E9" s="219"/>
      <c r="F9" s="219"/>
      <c r="G9" s="219"/>
      <c r="H9" s="219"/>
      <c r="I9" s="219"/>
      <c r="J9" s="220"/>
      <c r="K9" s="1"/>
      <c r="L9" s="2"/>
      <c r="AB9" s="8"/>
      <c r="AC9" s="8"/>
    </row>
    <row r="10" spans="1:29" x14ac:dyDescent="0.2">
      <c r="A10" s="1"/>
      <c r="B10" s="1"/>
      <c r="C10" s="1"/>
      <c r="D10" s="1"/>
      <c r="E10" s="1"/>
      <c r="F10" s="1"/>
      <c r="G10" s="1"/>
      <c r="H10" s="1"/>
      <c r="I10" s="1"/>
      <c r="J10" s="1"/>
      <c r="K10" s="1"/>
      <c r="L10" s="2"/>
    </row>
    <row r="11" spans="1:29" ht="15.75" x14ac:dyDescent="0.25">
      <c r="A11" s="1"/>
      <c r="B11" s="9" t="s">
        <v>1</v>
      </c>
      <c r="C11" s="169"/>
      <c r="D11" s="169"/>
      <c r="E11" s="168" t="s">
        <v>0</v>
      </c>
      <c r="F11" s="168"/>
      <c r="G11" s="10"/>
      <c r="H11" s="1"/>
      <c r="I11" s="1"/>
      <c r="J11" s="1"/>
      <c r="K11" s="1"/>
      <c r="L11" s="2"/>
    </row>
    <row r="12" spans="1:29" x14ac:dyDescent="0.2">
      <c r="A12" s="1" t="s">
        <v>2</v>
      </c>
      <c r="B12" s="1"/>
      <c r="C12" s="11"/>
      <c r="D12" s="11"/>
      <c r="E12" s="12"/>
      <c r="F12" s="12"/>
      <c r="G12" s="1"/>
      <c r="H12" s="1"/>
      <c r="I12" s="1"/>
      <c r="J12" s="1"/>
      <c r="K12" s="1"/>
      <c r="L12" s="2"/>
    </row>
    <row r="13" spans="1:29" ht="15.75" x14ac:dyDescent="0.25">
      <c r="A13" s="168" t="s">
        <v>3</v>
      </c>
      <c r="B13" s="168"/>
      <c r="C13" s="169"/>
      <c r="D13" s="169"/>
      <c r="E13" s="168" t="s">
        <v>4</v>
      </c>
      <c r="F13" s="168"/>
      <c r="G13" s="170"/>
      <c r="H13" s="170"/>
      <c r="I13" s="170"/>
      <c r="J13" s="1"/>
      <c r="K13" s="1"/>
      <c r="L13" s="2"/>
    </row>
    <row r="14" spans="1:29" x14ac:dyDescent="0.2">
      <c r="A14" s="1"/>
      <c r="B14" s="1"/>
      <c r="C14" s="11"/>
      <c r="D14" s="11"/>
      <c r="E14" s="12"/>
      <c r="F14" s="12"/>
      <c r="G14" s="1"/>
      <c r="H14" s="1"/>
      <c r="I14" s="13"/>
      <c r="J14" s="1"/>
      <c r="K14" s="1"/>
      <c r="L14" s="2"/>
    </row>
    <row r="15" spans="1:29" ht="15.75" x14ac:dyDescent="0.25">
      <c r="A15" s="168" t="s">
        <v>24</v>
      </c>
      <c r="B15" s="168"/>
      <c r="C15" s="144" t="s">
        <v>183</v>
      </c>
      <c r="D15" s="145"/>
      <c r="E15" s="146"/>
      <c r="F15" s="12"/>
      <c r="G15" s="1"/>
      <c r="H15" s="1"/>
      <c r="I15" s="13"/>
      <c r="J15" s="1"/>
      <c r="K15" s="1"/>
      <c r="L15" s="2"/>
    </row>
    <row r="16" spans="1:29" x14ac:dyDescent="0.2">
      <c r="A16" s="1"/>
      <c r="B16" s="1"/>
      <c r="C16" s="147"/>
      <c r="D16" s="148"/>
      <c r="E16" s="149"/>
      <c r="F16" s="12"/>
      <c r="G16" s="1"/>
      <c r="H16" s="1"/>
      <c r="I16" s="13"/>
      <c r="J16" s="1"/>
      <c r="K16" s="1"/>
      <c r="L16" s="2"/>
    </row>
    <row r="17" spans="1:12" ht="15.75" x14ac:dyDescent="0.25">
      <c r="A17" s="168" t="s">
        <v>160</v>
      </c>
      <c r="B17" s="168"/>
      <c r="C17" s="235"/>
      <c r="D17" s="235"/>
      <c r="E17" s="168" t="s">
        <v>5</v>
      </c>
      <c r="F17" s="168"/>
      <c r="G17" s="234"/>
      <c r="H17" s="234"/>
      <c r="I17" s="234"/>
      <c r="J17" s="1"/>
      <c r="K17" s="1"/>
      <c r="L17" s="2"/>
    </row>
    <row r="18" spans="1:12" x14ac:dyDescent="0.2">
      <c r="A18" s="1"/>
      <c r="B18" s="1"/>
      <c r="C18" s="171" t="str">
        <f>IF(C17,LOOKUP(C17,M175:M178,A155:A160),"")</f>
        <v/>
      </c>
      <c r="D18" s="171"/>
      <c r="E18" s="171"/>
      <c r="F18" s="171"/>
      <c r="G18" s="1"/>
      <c r="H18" s="1"/>
      <c r="I18" s="1"/>
      <c r="J18" s="1"/>
      <c r="K18" s="1"/>
      <c r="L18" s="2"/>
    </row>
    <row r="19" spans="1:12" ht="15.75" x14ac:dyDescent="0.25">
      <c r="A19" s="1"/>
      <c r="B19" s="1"/>
      <c r="C19" s="223" t="str">
        <f>IF(C17="", "ERROR - - Enter COAH Region (1 through 6)"," ")</f>
        <v>ERROR - - Enter COAH Region (1 through 6)</v>
      </c>
      <c r="D19" s="224"/>
      <c r="E19" s="224"/>
      <c r="F19" s="225"/>
      <c r="G19" s="1"/>
      <c r="H19" s="1"/>
      <c r="I19" s="1"/>
      <c r="J19" s="1"/>
      <c r="K19" s="1"/>
      <c r="L19" s="2"/>
    </row>
    <row r="20" spans="1:12" x14ac:dyDescent="0.2">
      <c r="A20" s="1"/>
      <c r="B20" s="1"/>
      <c r="C20" s="1"/>
      <c r="D20" s="1"/>
      <c r="E20" s="1"/>
      <c r="F20" s="1"/>
      <c r="G20" s="1"/>
      <c r="H20" s="1"/>
      <c r="I20" s="1"/>
      <c r="J20" s="1"/>
      <c r="K20" s="1"/>
      <c r="L20" s="2"/>
    </row>
    <row r="21" spans="1:12" ht="15.75" x14ac:dyDescent="0.25">
      <c r="A21" s="237" t="s">
        <v>35</v>
      </c>
      <c r="B21" s="237"/>
      <c r="C21" s="237"/>
      <c r="D21" s="237"/>
      <c r="E21" s="237"/>
      <c r="F21" s="237"/>
      <c r="G21" s="1"/>
      <c r="H21" s="1"/>
      <c r="I21" s="1"/>
      <c r="J21" s="1"/>
      <c r="K21" s="1"/>
      <c r="L21" s="2"/>
    </row>
    <row r="22" spans="1:12" x14ac:dyDescent="0.2">
      <c r="A22" s="1"/>
      <c r="B22" s="1"/>
      <c r="C22" s="14"/>
      <c r="D22" s="1"/>
      <c r="E22" s="1"/>
      <c r="F22" s="1"/>
      <c r="G22" s="1"/>
      <c r="H22" s="1"/>
      <c r="I22" s="1"/>
      <c r="J22" s="1"/>
      <c r="K22" s="1"/>
      <c r="L22" s="2"/>
    </row>
    <row r="23" spans="1:12" ht="15.75" x14ac:dyDescent="0.25">
      <c r="A23" s="168" t="s">
        <v>6</v>
      </c>
      <c r="B23" s="168"/>
      <c r="C23" s="15"/>
      <c r="D23" s="1"/>
      <c r="E23" s="167" t="s">
        <v>118</v>
      </c>
      <c r="F23" s="172" t="str">
        <f>IF(C23=0,"",IF(C24=0,"",C24/C23))</f>
        <v/>
      </c>
      <c r="G23" s="1"/>
      <c r="H23" s="1"/>
      <c r="I23" s="1"/>
      <c r="J23" s="1"/>
      <c r="K23" s="1"/>
      <c r="L23" s="2"/>
    </row>
    <row r="24" spans="1:12" ht="15.75" x14ac:dyDescent="0.25">
      <c r="A24" s="168" t="s">
        <v>63</v>
      </c>
      <c r="B24" s="168"/>
      <c r="C24" s="15"/>
      <c r="D24" s="1"/>
      <c r="E24" s="167"/>
      <c r="F24" s="172"/>
      <c r="G24" s="1"/>
      <c r="H24" s="1"/>
      <c r="I24" s="1"/>
      <c r="J24" s="1"/>
      <c r="K24" s="1"/>
      <c r="L24" s="2"/>
    </row>
    <row r="25" spans="1:12" ht="15.75" x14ac:dyDescent="0.25">
      <c r="A25" s="16"/>
      <c r="B25" s="16"/>
      <c r="C25" s="1"/>
      <c r="D25" s="1"/>
      <c r="E25" s="1"/>
      <c r="F25" s="1"/>
      <c r="G25" s="1"/>
      <c r="H25" s="1"/>
      <c r="I25" s="1"/>
      <c r="J25" s="1"/>
      <c r="K25" s="1"/>
      <c r="L25" s="2"/>
    </row>
    <row r="26" spans="1:12" ht="15.75" x14ac:dyDescent="0.25">
      <c r="A26" s="238" t="s">
        <v>159</v>
      </c>
      <c r="B26" s="239"/>
      <c r="C26" s="150" t="s">
        <v>158</v>
      </c>
      <c r="D26" s="151"/>
      <c r="E26" s="151"/>
      <c r="F26" s="17" t="s">
        <v>117</v>
      </c>
      <c r="G26" s="18"/>
      <c r="H26" s="18"/>
      <c r="I26" s="19"/>
      <c r="J26" s="1"/>
      <c r="K26" s="1"/>
      <c r="L26" s="2"/>
    </row>
    <row r="27" spans="1:12" x14ac:dyDescent="0.2">
      <c r="A27" s="1"/>
      <c r="E27" s="20"/>
      <c r="I27" s="1"/>
      <c r="J27" s="1"/>
      <c r="K27" s="1"/>
      <c r="L27" s="2"/>
    </row>
    <row r="28" spans="1:12" ht="15.75" x14ac:dyDescent="0.25">
      <c r="A28" s="16"/>
      <c r="B28" s="16"/>
      <c r="C28" s="16" t="s">
        <v>65</v>
      </c>
      <c r="D28" s="21" t="s">
        <v>64</v>
      </c>
      <c r="E28" s="21"/>
      <c r="F28" s="1"/>
      <c r="G28" s="1"/>
      <c r="H28" s="1"/>
      <c r="I28" s="1"/>
      <c r="J28" s="1"/>
      <c r="K28" s="1"/>
      <c r="L28" s="2"/>
    </row>
    <row r="29" spans="1:12" ht="15.75" x14ac:dyDescent="0.25">
      <c r="A29" s="240" t="s">
        <v>7</v>
      </c>
      <c r="B29" s="240"/>
      <c r="C29" s="15"/>
      <c r="D29" s="16">
        <f>ROUNDUP(0.5*C24,0)</f>
        <v>0</v>
      </c>
      <c r="E29" s="241" t="s">
        <v>84</v>
      </c>
      <c r="F29" s="241"/>
      <c r="G29" s="1"/>
      <c r="H29" s="1"/>
      <c r="I29" s="1"/>
      <c r="J29" s="1"/>
      <c r="K29" s="1"/>
      <c r="L29" s="2"/>
    </row>
    <row r="30" spans="1:12" ht="15.75" x14ac:dyDescent="0.25">
      <c r="A30" s="240" t="s">
        <v>8</v>
      </c>
      <c r="B30" s="240"/>
      <c r="C30" s="15"/>
      <c r="D30" s="16">
        <f>ROUNDDOWN(0.5*C24,0)</f>
        <v>0</v>
      </c>
      <c r="E30" s="241" t="s">
        <v>85</v>
      </c>
      <c r="F30" s="241"/>
      <c r="G30" s="1"/>
      <c r="H30" s="1"/>
      <c r="I30" s="1"/>
      <c r="J30" s="1"/>
      <c r="K30" s="1"/>
      <c r="L30" s="2"/>
    </row>
    <row r="31" spans="1:12" ht="15.75" x14ac:dyDescent="0.25">
      <c r="A31" s="16"/>
      <c r="B31" s="16"/>
      <c r="C31" s="22" t="s">
        <v>2</v>
      </c>
      <c r="D31" s="23"/>
      <c r="E31" s="22"/>
      <c r="F31" s="24"/>
      <c r="G31" s="1"/>
      <c r="H31" s="25"/>
      <c r="I31" s="1"/>
      <c r="J31" s="1"/>
      <c r="K31" s="1"/>
      <c r="L31" s="2"/>
    </row>
    <row r="32" spans="1:12" ht="15.75" x14ac:dyDescent="0.25">
      <c r="A32" s="168" t="s">
        <v>81</v>
      </c>
      <c r="B32" s="203"/>
      <c r="C32" s="15"/>
      <c r="D32" s="25"/>
      <c r="E32" s="25"/>
      <c r="F32" s="25"/>
      <c r="G32" s="25"/>
      <c r="H32" s="25"/>
      <c r="I32" s="1"/>
      <c r="J32" s="1"/>
      <c r="K32" s="1"/>
      <c r="L32" s="2"/>
    </row>
    <row r="33" spans="1:12" ht="15.75" x14ac:dyDescent="0.25">
      <c r="A33" s="209" t="s">
        <v>9</v>
      </c>
      <c r="B33" s="210"/>
      <c r="C33" s="15"/>
      <c r="D33" s="26" t="str">
        <f>IF(C32&lt;&gt;0,C24-C32-D34,"")</f>
        <v/>
      </c>
      <c r="E33" s="25" t="str">
        <f>IF(C32&lt;&gt;0,"MAXIMUM","")</f>
        <v/>
      </c>
      <c r="F33" s="25"/>
      <c r="G33" s="25"/>
      <c r="H33" s="1"/>
      <c r="I33" s="1"/>
      <c r="J33" s="1"/>
      <c r="K33" s="1"/>
      <c r="L33" s="2"/>
    </row>
    <row r="34" spans="1:12" ht="15.75" x14ac:dyDescent="0.25">
      <c r="A34" s="209" t="s">
        <v>10</v>
      </c>
      <c r="B34" s="210"/>
      <c r="C34" s="15"/>
      <c r="D34" s="27" t="str">
        <f>IF(C32&lt;&gt;0,C32,"")</f>
        <v/>
      </c>
      <c r="E34" s="25" t="str">
        <f>IF(C32&lt;&gt;0,"MINIMUM","")</f>
        <v/>
      </c>
      <c r="F34" s="25"/>
      <c r="G34" s="25"/>
      <c r="H34" s="1"/>
      <c r="I34" s="1"/>
      <c r="J34" s="1"/>
      <c r="K34" s="1"/>
      <c r="L34" s="2"/>
    </row>
    <row r="35" spans="1:12" ht="15.75" x14ac:dyDescent="0.25">
      <c r="A35" s="211"/>
      <c r="B35" s="212"/>
      <c r="C35" s="25"/>
      <c r="D35" s="25"/>
      <c r="E35" s="25"/>
      <c r="F35" s="25"/>
      <c r="G35" s="1"/>
      <c r="H35" s="1"/>
      <c r="I35" s="1"/>
      <c r="J35" s="1"/>
      <c r="K35" s="2"/>
    </row>
    <row r="36" spans="1:12" ht="15.75" x14ac:dyDescent="0.25">
      <c r="A36" s="211"/>
      <c r="B36" s="212"/>
      <c r="C36" s="25"/>
      <c r="D36" s="25"/>
      <c r="E36" s="25"/>
      <c r="F36" s="25"/>
      <c r="G36" s="1"/>
      <c r="H36" s="1"/>
      <c r="I36" s="1"/>
      <c r="J36" s="1"/>
      <c r="K36" s="2"/>
    </row>
    <row r="37" spans="1:12" ht="15.75" x14ac:dyDescent="0.25">
      <c r="A37" s="1"/>
      <c r="B37" s="9" t="s">
        <v>20</v>
      </c>
      <c r="C37" s="28">
        <f>SUM(C32:C34)</f>
        <v>0</v>
      </c>
      <c r="D37" s="16">
        <f>C24</f>
        <v>0</v>
      </c>
      <c r="E37" s="16"/>
      <c r="F37" s="29"/>
      <c r="G37" s="1"/>
      <c r="H37" s="1"/>
      <c r="I37" s="1"/>
      <c r="J37" s="1"/>
      <c r="K37" s="1"/>
      <c r="L37" s="2"/>
    </row>
    <row r="38" spans="1:12" ht="15.75" x14ac:dyDescent="0.25">
      <c r="A38" s="242" t="str">
        <f>IF(C29+C30&lt;&gt;C24,"STOP !   L/M SPLIT DOESN'T ADD UP TO",IF(SUM(C32:C34)&lt;&gt;C29+C30,"STOP!  BEDROOMS DON'T ADD UP TO",""))</f>
        <v/>
      </c>
      <c r="B38" s="243"/>
      <c r="C38" s="243"/>
      <c r="D38" s="244"/>
      <c r="E38" s="30" t="str">
        <f>IF(SUM(C32:C34)&lt;&gt;C29+C30,C24,"")</f>
        <v/>
      </c>
      <c r="F38" s="1"/>
      <c r="G38" s="1"/>
      <c r="H38" s="1"/>
      <c r="I38" s="1"/>
      <c r="J38" s="1"/>
      <c r="K38" s="1"/>
      <c r="L38" s="2"/>
    </row>
    <row r="39" spans="1:12" ht="44.25" customHeight="1" x14ac:dyDescent="0.2">
      <c r="A39" s="182" t="str">
        <f>IF(SUM(B86:B90)&gt;C29,"PROPOSED DISTRIBUTION OF UNIT TYPES WILL NOT COMPLY WITH RULES.  REALLOCATE THE NUMBER OF UNITS BY UNIT BEDROOM SIZE.","")</f>
        <v/>
      </c>
      <c r="B39" s="183"/>
      <c r="C39" s="183"/>
      <c r="D39" s="183"/>
      <c r="E39" s="183"/>
      <c r="F39" s="183"/>
      <c r="G39" s="183"/>
      <c r="H39" s="184"/>
      <c r="I39" s="1"/>
      <c r="J39" s="1"/>
      <c r="K39" s="1"/>
      <c r="L39" s="2"/>
    </row>
    <row r="40" spans="1:12" ht="15.75" x14ac:dyDescent="0.25">
      <c r="B40" s="200" t="s">
        <v>75</v>
      </c>
      <c r="C40" s="201"/>
      <c r="D40" s="201"/>
      <c r="E40" s="214"/>
      <c r="G40" s="31"/>
      <c r="H40" s="32"/>
      <c r="I40" s="1"/>
      <c r="J40" s="1"/>
      <c r="K40" s="1"/>
      <c r="L40" s="2"/>
    </row>
    <row r="41" spans="1:12" x14ac:dyDescent="0.2">
      <c r="B41" s="1"/>
      <c r="C41" s="1"/>
      <c r="D41" s="1"/>
      <c r="E41" s="1"/>
      <c r="G41" s="1"/>
      <c r="H41" s="1"/>
      <c r="I41" s="1"/>
      <c r="J41" s="1"/>
      <c r="K41" s="1"/>
      <c r="L41" s="2"/>
    </row>
    <row r="42" spans="1:12" ht="47.25" x14ac:dyDescent="0.2">
      <c r="B42" s="33" t="s">
        <v>74</v>
      </c>
      <c r="C42" s="33" t="s">
        <v>36</v>
      </c>
      <c r="D42" s="34" t="s">
        <v>86</v>
      </c>
      <c r="E42" s="33" t="s">
        <v>87</v>
      </c>
      <c r="G42" s="1"/>
      <c r="H42" s="1"/>
      <c r="I42" s="1"/>
      <c r="J42" s="1"/>
      <c r="K42" s="1"/>
      <c r="L42" s="2"/>
    </row>
    <row r="43" spans="1:12" x14ac:dyDescent="0.2">
      <c r="B43" s="35" t="s">
        <v>119</v>
      </c>
      <c r="C43" s="36"/>
      <c r="D43" s="13"/>
      <c r="E43" s="37"/>
      <c r="G43" s="1"/>
      <c r="H43" s="1"/>
      <c r="I43" s="1"/>
      <c r="J43" s="1"/>
      <c r="K43" s="38">
        <f>(C43)*(E43)</f>
        <v>0</v>
      </c>
      <c r="L43" s="2"/>
    </row>
    <row r="44" spans="1:12" x14ac:dyDescent="0.2">
      <c r="B44" s="35" t="s">
        <v>120</v>
      </c>
      <c r="C44" s="36"/>
      <c r="D44" s="1"/>
      <c r="E44" s="37"/>
      <c r="G44" s="1"/>
      <c r="H44" s="1"/>
      <c r="I44" s="1"/>
      <c r="J44" s="1"/>
      <c r="K44" s="38">
        <f>(C44)*(E44)</f>
        <v>0</v>
      </c>
      <c r="L44" s="2"/>
    </row>
    <row r="45" spans="1:12" x14ac:dyDescent="0.2">
      <c r="B45" s="35"/>
      <c r="C45" s="39"/>
      <c r="D45" s="1"/>
      <c r="E45" s="1"/>
      <c r="F45" s="194" t="s">
        <v>142</v>
      </c>
      <c r="G45" s="195"/>
      <c r="H45" s="196"/>
      <c r="I45" s="1"/>
      <c r="J45" s="1"/>
      <c r="K45" s="38"/>
      <c r="L45" s="2"/>
    </row>
    <row r="46" spans="1:12" ht="18" customHeight="1" x14ac:dyDescent="0.2">
      <c r="B46" s="35" t="s">
        <v>121</v>
      </c>
      <c r="C46" s="36"/>
      <c r="D46" s="1"/>
      <c r="E46" s="37"/>
      <c r="F46" s="194"/>
      <c r="G46" s="195"/>
      <c r="H46" s="196"/>
      <c r="I46" s="1"/>
      <c r="J46" s="1"/>
      <c r="K46" s="38">
        <f>(C46)*(E46)</f>
        <v>0</v>
      </c>
      <c r="L46" s="2"/>
    </row>
    <row r="47" spans="1:12" x14ac:dyDescent="0.2">
      <c r="B47" s="35" t="s">
        <v>122</v>
      </c>
      <c r="C47" s="36"/>
      <c r="D47" s="1"/>
      <c r="E47" s="37"/>
      <c r="F47" s="194"/>
      <c r="G47" s="195"/>
      <c r="H47" s="196"/>
      <c r="I47" s="1"/>
      <c r="J47" s="1"/>
      <c r="K47" s="38">
        <f>(C47)*(E47)</f>
        <v>0</v>
      </c>
      <c r="L47" s="2"/>
    </row>
    <row r="48" spans="1:12" x14ac:dyDescent="0.2">
      <c r="B48" s="35" t="s">
        <v>123</v>
      </c>
      <c r="C48" s="36"/>
      <c r="D48" s="1"/>
      <c r="E48" s="37"/>
      <c r="F48" s="194"/>
      <c r="G48" s="195"/>
      <c r="H48" s="196"/>
      <c r="I48" s="1"/>
      <c r="J48" s="1"/>
      <c r="K48" s="38">
        <f>(C48)*(E48)</f>
        <v>0</v>
      </c>
      <c r="L48" s="2"/>
    </row>
    <row r="49" spans="1:20" x14ac:dyDescent="0.2">
      <c r="B49" s="1"/>
      <c r="C49" s="1"/>
      <c r="D49" s="1"/>
      <c r="E49" s="40"/>
      <c r="F49" s="194"/>
      <c r="G49" s="195"/>
      <c r="H49" s="196"/>
      <c r="I49" s="1"/>
      <c r="J49" s="1"/>
      <c r="K49" s="1"/>
      <c r="L49" s="2"/>
    </row>
    <row r="50" spans="1:20" ht="15.75" x14ac:dyDescent="0.25">
      <c r="B50" s="1"/>
      <c r="C50" s="1"/>
      <c r="D50" s="1"/>
      <c r="E50" s="40"/>
      <c r="G50" s="1"/>
      <c r="H50" s="21"/>
      <c r="I50" s="1"/>
      <c r="J50" s="1"/>
      <c r="K50" s="1"/>
      <c r="L50" s="2"/>
      <c r="R50" s="41"/>
    </row>
    <row r="51" spans="1:20" ht="15.75" x14ac:dyDescent="0.25">
      <c r="B51" s="21" t="s">
        <v>20</v>
      </c>
      <c r="C51" s="9">
        <f>IF(SUM(C43:C48)=C24,SUM(C43:C48),"ERROR")</f>
        <v>0</v>
      </c>
      <c r="D51" s="9" t="str">
        <f>IF(C51="error","# of units","AVG  =")</f>
        <v># of units</v>
      </c>
      <c r="E51" s="42" t="str">
        <f>IF(C51="error","does not equal "&amp;FIXED(D37,0),(SUM(K43:K48)/C51))</f>
        <v>does not equal 0</v>
      </c>
      <c r="G51" s="43"/>
      <c r="H51" s="40"/>
      <c r="I51" s="1"/>
      <c r="J51" s="1"/>
      <c r="K51" s="1"/>
      <c r="L51" s="2"/>
      <c r="R51" s="27"/>
    </row>
    <row r="52" spans="1:20" ht="15.75" x14ac:dyDescent="0.25">
      <c r="C52" s="217" t="str">
        <f>IF(E51&gt;0.52,"ERROR - AFFORDABILITY AVERAGE MAY NOT EXCEED 52%.","")</f>
        <v/>
      </c>
      <c r="D52" s="218"/>
      <c r="E52" s="218"/>
      <c r="F52" s="218"/>
      <c r="G52" s="218"/>
      <c r="H52" s="44"/>
      <c r="I52" s="1"/>
      <c r="J52" s="1"/>
      <c r="K52" s="1"/>
      <c r="L52" s="2"/>
      <c r="R52" s="27"/>
    </row>
    <row r="53" spans="1:20" ht="15.75" x14ac:dyDescent="0.25">
      <c r="A53" s="1"/>
      <c r="B53" s="1"/>
      <c r="C53" s="1"/>
      <c r="D53" s="1"/>
      <c r="E53" s="1"/>
      <c r="F53" s="1"/>
      <c r="G53" s="1"/>
      <c r="H53" s="1"/>
      <c r="I53" s="1"/>
      <c r="J53" s="1"/>
      <c r="K53" s="1"/>
      <c r="L53" s="2"/>
      <c r="R53" s="27"/>
    </row>
    <row r="54" spans="1:20" ht="15.75" x14ac:dyDescent="0.25">
      <c r="B54" s="200" t="s">
        <v>43</v>
      </c>
      <c r="C54" s="201"/>
      <c r="D54" s="201"/>
      <c r="E54" s="201"/>
      <c r="F54" s="214"/>
      <c r="H54" s="31"/>
      <c r="I54" s="1"/>
      <c r="J54" s="1"/>
      <c r="K54" s="1"/>
      <c r="L54" s="2"/>
    </row>
    <row r="55" spans="1:20" ht="15.75" x14ac:dyDescent="0.25">
      <c r="B55" s="1"/>
      <c r="C55" s="32"/>
      <c r="D55" s="16"/>
      <c r="E55" s="16"/>
      <c r="F55" s="1"/>
      <c r="H55" s="1"/>
      <c r="I55" s="1"/>
      <c r="J55" s="1"/>
      <c r="K55" s="1"/>
      <c r="L55" s="2"/>
      <c r="M55" s="27" t="s">
        <v>45</v>
      </c>
      <c r="N55" s="27"/>
      <c r="O55" s="41" t="s">
        <v>52</v>
      </c>
      <c r="P55" s="45" t="s">
        <v>51</v>
      </c>
      <c r="Q55" s="45" t="s">
        <v>53</v>
      </c>
      <c r="R55" s="45" t="s">
        <v>48</v>
      </c>
      <c r="S55" s="45" t="s">
        <v>49</v>
      </c>
      <c r="T55" s="45" t="s">
        <v>50</v>
      </c>
    </row>
    <row r="56" spans="1:20" ht="36" x14ac:dyDescent="0.25">
      <c r="B56" s="34" t="s">
        <v>79</v>
      </c>
      <c r="C56" s="34" t="s">
        <v>180</v>
      </c>
      <c r="D56" s="34" t="s">
        <v>47</v>
      </c>
      <c r="E56" s="46"/>
      <c r="F56" s="1"/>
      <c r="H56" s="1"/>
      <c r="I56" s="1"/>
      <c r="J56" s="1"/>
      <c r="K56" s="1" t="s">
        <v>66</v>
      </c>
      <c r="L56" s="2" t="s">
        <v>61</v>
      </c>
      <c r="M56" s="47" t="s">
        <v>97</v>
      </c>
      <c r="N56" s="47"/>
    </row>
    <row r="57" spans="1:20" ht="15.75" x14ac:dyDescent="0.25">
      <c r="B57" s="1" t="s">
        <v>56</v>
      </c>
      <c r="C57" s="48"/>
      <c r="D57" s="48"/>
      <c r="E57" s="49" t="s">
        <v>149</v>
      </c>
      <c r="F57" s="50"/>
      <c r="H57" s="50"/>
      <c r="I57" s="1"/>
      <c r="J57" s="1"/>
      <c r="K57" s="1" t="s">
        <v>67</v>
      </c>
      <c r="L57" s="2" t="s">
        <v>68</v>
      </c>
      <c r="M57" s="51" t="s">
        <v>98</v>
      </c>
      <c r="N57" s="52" t="s">
        <v>62</v>
      </c>
      <c r="O57" s="3">
        <f t="shared" ref="O57:T57" si="0">IF($N$111=$M$113,O90,IF($N$111=$M$114,V90,IF($N$111=$M$115,AC90,IF($N$111=$M$116,AJ90, IF($N$111=$M$117,AQ90,IF($N$111=$M$118,AX90,0))))))</f>
        <v>0</v>
      </c>
      <c r="P57" s="3">
        <f t="shared" si="0"/>
        <v>0</v>
      </c>
      <c r="Q57" s="3">
        <f t="shared" si="0"/>
        <v>0</v>
      </c>
      <c r="R57" s="3">
        <f t="shared" si="0"/>
        <v>0</v>
      </c>
      <c r="S57" s="3">
        <f t="shared" si="0"/>
        <v>0</v>
      </c>
      <c r="T57" s="3">
        <f t="shared" si="0"/>
        <v>0</v>
      </c>
    </row>
    <row r="58" spans="1:20" ht="15.75" x14ac:dyDescent="0.25">
      <c r="B58" s="1" t="s">
        <v>54</v>
      </c>
      <c r="C58" s="48"/>
      <c r="D58" s="48"/>
      <c r="E58" s="49" t="s">
        <v>150</v>
      </c>
      <c r="F58" s="50"/>
      <c r="H58" s="50"/>
      <c r="I58" s="1"/>
      <c r="J58" s="1"/>
      <c r="K58" s="1" t="s">
        <v>58</v>
      </c>
      <c r="L58" s="2" t="s">
        <v>62</v>
      </c>
      <c r="M58" s="51" t="s">
        <v>137</v>
      </c>
      <c r="N58" s="52" t="s">
        <v>61</v>
      </c>
      <c r="O58" s="3">
        <f t="shared" ref="O58:T58" si="1">IF($N$111=$M$113,O89,IF($N$111=$M$114,V89,IF($N$111=$M$115,AC89,IF($N$111=$M$116,AJ89, IF($N$111=$M$117,AQ89,IF($N$111=$M$118,AX89,0))))))</f>
        <v>0</v>
      </c>
      <c r="P58" s="3">
        <f t="shared" si="1"/>
        <v>0</v>
      </c>
      <c r="Q58" s="3">
        <f t="shared" si="1"/>
        <v>0</v>
      </c>
      <c r="R58" s="3">
        <f t="shared" si="1"/>
        <v>0</v>
      </c>
      <c r="S58" s="3">
        <f t="shared" si="1"/>
        <v>0</v>
      </c>
      <c r="T58" s="3">
        <f t="shared" si="1"/>
        <v>0</v>
      </c>
    </row>
    <row r="59" spans="1:20" x14ac:dyDescent="0.2">
      <c r="B59" s="1" t="s">
        <v>46</v>
      </c>
      <c r="C59" s="48"/>
      <c r="D59" s="53"/>
      <c r="E59" s="11"/>
      <c r="F59" s="1"/>
      <c r="H59" s="1"/>
      <c r="I59" s="1"/>
      <c r="J59" s="1"/>
      <c r="K59" s="1" t="s">
        <v>59</v>
      </c>
      <c r="L59" s="3" t="s">
        <v>69</v>
      </c>
      <c r="M59" s="51" t="s">
        <v>138</v>
      </c>
      <c r="N59" s="52" t="s">
        <v>147</v>
      </c>
      <c r="O59" s="3">
        <f t="shared" ref="O59:T60" si="2">IF($N$111=$M$113,O91,IF($N$111=$M$114,V91,IF($N$111=$M$115,AC91,IF($N$111=$M$116,AJ91, IF($N$111=$M$117,AQ91,IF($N$111=$M$118,AX91,0))))))</f>
        <v>0</v>
      </c>
      <c r="P59" s="3">
        <f t="shared" si="2"/>
        <v>0</v>
      </c>
      <c r="Q59" s="3">
        <f t="shared" si="2"/>
        <v>0</v>
      </c>
      <c r="R59" s="3">
        <f t="shared" si="2"/>
        <v>0</v>
      </c>
      <c r="S59" s="3">
        <f t="shared" si="2"/>
        <v>0</v>
      </c>
      <c r="T59" s="3">
        <f t="shared" si="2"/>
        <v>0</v>
      </c>
    </row>
    <row r="60" spans="1:20" ht="15.75" x14ac:dyDescent="0.25">
      <c r="B60" s="3" t="s">
        <v>145</v>
      </c>
      <c r="C60" s="48"/>
      <c r="H60" s="50"/>
      <c r="I60" s="1"/>
      <c r="J60" s="1"/>
      <c r="K60" s="1"/>
      <c r="L60" s="2" t="s">
        <v>147</v>
      </c>
      <c r="M60" s="51" t="s">
        <v>99</v>
      </c>
      <c r="N60" s="52" t="s">
        <v>71</v>
      </c>
      <c r="O60" s="3">
        <f t="shared" si="2"/>
        <v>0</v>
      </c>
      <c r="P60" s="3">
        <f t="shared" si="2"/>
        <v>0</v>
      </c>
      <c r="Q60" s="3">
        <f t="shared" si="2"/>
        <v>0</v>
      </c>
      <c r="R60" s="3">
        <f t="shared" si="2"/>
        <v>0</v>
      </c>
      <c r="S60" s="3">
        <f t="shared" si="2"/>
        <v>0</v>
      </c>
      <c r="T60" s="3">
        <f t="shared" si="2"/>
        <v>0</v>
      </c>
    </row>
    <row r="61" spans="1:20" ht="15.75" x14ac:dyDescent="0.25">
      <c r="B61" s="1" t="s">
        <v>60</v>
      </c>
      <c r="C61" s="48"/>
      <c r="D61" s="48"/>
      <c r="E61" s="49" t="s">
        <v>149</v>
      </c>
      <c r="F61" s="50"/>
      <c r="H61" s="1"/>
      <c r="I61" s="1"/>
      <c r="J61" s="1"/>
      <c r="K61" s="1"/>
      <c r="L61" s="3" t="s">
        <v>148</v>
      </c>
      <c r="M61" s="47" t="s">
        <v>100</v>
      </c>
      <c r="N61" s="54"/>
    </row>
    <row r="62" spans="1:20" x14ac:dyDescent="0.2">
      <c r="B62" s="1" t="s">
        <v>44</v>
      </c>
      <c r="C62" s="48"/>
      <c r="D62" s="55"/>
      <c r="E62" s="1"/>
      <c r="F62" s="1"/>
      <c r="H62" s="1"/>
      <c r="I62" s="1"/>
      <c r="J62" s="1"/>
      <c r="K62" s="1"/>
      <c r="L62" s="3" t="s">
        <v>71</v>
      </c>
      <c r="M62" s="51" t="s">
        <v>98</v>
      </c>
      <c r="N62" s="52" t="s">
        <v>62</v>
      </c>
      <c r="O62" s="3">
        <f t="shared" ref="O62:T62" si="3">IF($N$111=$M$113,O95,IF($N$111=$M$114,V95,IF($N$111=$M$115,AC95,IF($N$111=$M$116,AJ95, IF($N$111=$M$117,AQ95,IF($N$111=$M$118,AX95,0))))))</f>
        <v>0</v>
      </c>
      <c r="P62" s="3">
        <f t="shared" si="3"/>
        <v>0</v>
      </c>
      <c r="Q62" s="3">
        <f t="shared" si="3"/>
        <v>0</v>
      </c>
      <c r="R62" s="3">
        <f t="shared" si="3"/>
        <v>0</v>
      </c>
      <c r="S62" s="3">
        <f t="shared" si="3"/>
        <v>0</v>
      </c>
      <c r="T62" s="3">
        <f t="shared" si="3"/>
        <v>0</v>
      </c>
    </row>
    <row r="63" spans="1:20" x14ac:dyDescent="0.2">
      <c r="B63" s="1" t="s">
        <v>55</v>
      </c>
      <c r="C63" s="48"/>
      <c r="D63" s="1"/>
      <c r="E63" s="1"/>
      <c r="F63" s="1"/>
      <c r="H63" s="1"/>
      <c r="I63" s="1"/>
      <c r="J63" s="1"/>
      <c r="K63" s="1"/>
      <c r="L63" s="2" t="s">
        <v>70</v>
      </c>
      <c r="M63" s="51" t="s">
        <v>137</v>
      </c>
      <c r="N63" s="52" t="s">
        <v>61</v>
      </c>
      <c r="O63" s="3">
        <f t="shared" ref="O63:T63" si="4">IF($N$111=$M$113,O94,IF($N$111=$M$114,V94,IF($N$111=$M$115,AC94,IF($N$111=$M$116,AJ94, IF($N$111=$M$117,AQ94,IF($N$111=$M$118,AX94,0))))))</f>
        <v>0</v>
      </c>
      <c r="P63" s="3">
        <f t="shared" si="4"/>
        <v>0</v>
      </c>
      <c r="Q63" s="3">
        <f t="shared" si="4"/>
        <v>0</v>
      </c>
      <c r="R63" s="3">
        <f t="shared" si="4"/>
        <v>0</v>
      </c>
      <c r="S63" s="3">
        <f t="shared" si="4"/>
        <v>0</v>
      </c>
      <c r="T63" s="3">
        <f t="shared" si="4"/>
        <v>0</v>
      </c>
    </row>
    <row r="64" spans="1:20" x14ac:dyDescent="0.2">
      <c r="A64" s="56"/>
      <c r="B64" s="1" t="s">
        <v>153</v>
      </c>
      <c r="C64" s="48"/>
      <c r="D64" s="1"/>
      <c r="E64" s="1"/>
      <c r="F64" s="1"/>
      <c r="H64" s="1"/>
      <c r="I64" s="1"/>
      <c r="J64" s="1"/>
      <c r="K64" s="1"/>
      <c r="L64" s="2"/>
      <c r="M64" s="57" t="s">
        <v>138</v>
      </c>
      <c r="N64" s="58" t="s">
        <v>147</v>
      </c>
      <c r="O64" s="3">
        <f t="shared" ref="O64:T66" si="5">IF($N$111=$M$113,O96,IF($N$111=$M$114,V96,IF($N$111=$M$115,AC96,IF($N$111=$M$116,AJ96, IF($N$111=$M$117,AQ96,IF($N$111=$M$118,AX96,0))))))</f>
        <v>0</v>
      </c>
      <c r="P64" s="3">
        <f t="shared" si="5"/>
        <v>0</v>
      </c>
      <c r="Q64" s="3">
        <f t="shared" si="5"/>
        <v>0</v>
      </c>
      <c r="R64" s="3">
        <f t="shared" si="5"/>
        <v>0</v>
      </c>
      <c r="S64" s="3">
        <f t="shared" si="5"/>
        <v>0</v>
      </c>
      <c r="T64" s="3">
        <f t="shared" si="5"/>
        <v>0</v>
      </c>
    </row>
    <row r="65" spans="1:20" ht="15.75" x14ac:dyDescent="0.25">
      <c r="A65" s="1"/>
      <c r="B65" s="1"/>
      <c r="C65" s="1"/>
      <c r="D65" s="1"/>
      <c r="E65" s="1"/>
      <c r="F65" s="1"/>
      <c r="H65" s="1"/>
      <c r="I65" s="1"/>
      <c r="J65" s="1"/>
      <c r="K65" s="1"/>
      <c r="L65" s="2"/>
      <c r="M65" s="59" t="s">
        <v>101</v>
      </c>
      <c r="N65" s="60"/>
      <c r="O65" s="3">
        <f t="shared" si="5"/>
        <v>0</v>
      </c>
      <c r="P65" s="3">
        <f t="shared" si="5"/>
        <v>0</v>
      </c>
      <c r="Q65" s="3">
        <f t="shared" si="5"/>
        <v>0</v>
      </c>
      <c r="R65" s="3">
        <f t="shared" si="5"/>
        <v>0</v>
      </c>
      <c r="S65" s="3">
        <f t="shared" si="5"/>
        <v>0</v>
      </c>
      <c r="T65" s="3">
        <f t="shared" si="5"/>
        <v>0</v>
      </c>
    </row>
    <row r="66" spans="1:20" ht="15.75" x14ac:dyDescent="0.25">
      <c r="A66" s="1"/>
      <c r="B66" s="1"/>
      <c r="C66" s="1"/>
      <c r="D66" s="1"/>
      <c r="E66" s="1"/>
      <c r="F66" s="1"/>
      <c r="G66" s="1"/>
      <c r="H66" s="1"/>
      <c r="I66" s="1"/>
      <c r="J66" s="1"/>
      <c r="K66" s="1"/>
      <c r="L66" s="2"/>
      <c r="M66" s="59" t="s">
        <v>102</v>
      </c>
      <c r="N66" s="60"/>
      <c r="O66" s="3">
        <f t="shared" si="5"/>
        <v>0</v>
      </c>
      <c r="P66" s="3">
        <f t="shared" si="5"/>
        <v>0</v>
      </c>
      <c r="Q66" s="3">
        <f t="shared" si="5"/>
        <v>0</v>
      </c>
      <c r="R66" s="3">
        <f t="shared" si="5"/>
        <v>0</v>
      </c>
      <c r="S66" s="3">
        <f t="shared" si="5"/>
        <v>0</v>
      </c>
      <c r="T66" s="3">
        <f t="shared" si="5"/>
        <v>0</v>
      </c>
    </row>
    <row r="67" spans="1:20" ht="15.75" x14ac:dyDescent="0.25">
      <c r="C67" s="200" t="s">
        <v>77</v>
      </c>
      <c r="D67" s="201"/>
      <c r="E67" s="201"/>
      <c r="F67" s="202"/>
      <c r="G67" s="1"/>
      <c r="H67" s="1"/>
      <c r="I67" s="1"/>
      <c r="J67" s="1"/>
      <c r="K67" s="1"/>
      <c r="L67" s="2"/>
      <c r="M67" s="47" t="s">
        <v>103</v>
      </c>
      <c r="N67" s="54"/>
    </row>
    <row r="68" spans="1:20" x14ac:dyDescent="0.2">
      <c r="C68" s="1"/>
      <c r="D68" s="1"/>
      <c r="E68" s="1"/>
      <c r="F68" s="1"/>
      <c r="G68" s="1"/>
      <c r="H68" s="1"/>
      <c r="I68" s="1"/>
      <c r="J68" s="1"/>
      <c r="K68" s="1"/>
      <c r="L68" s="2"/>
      <c r="M68" s="51" t="s">
        <v>98</v>
      </c>
      <c r="N68" s="52" t="s">
        <v>62</v>
      </c>
      <c r="O68" s="3">
        <f t="shared" ref="O68:T68" si="6">IF($N$111=$M$113,O101,IF($N$111=$M$114,V101,IF($N$111=$M$115,AC101,IF($N$111=$M$116,AJ101, IF($N$111=$M$117,AQ101,IF($N$111=$M$118,AX101,0))))))</f>
        <v>0</v>
      </c>
      <c r="P68" s="3">
        <f t="shared" si="6"/>
        <v>0</v>
      </c>
      <c r="Q68" s="3">
        <f t="shared" si="6"/>
        <v>0</v>
      </c>
      <c r="R68" s="3">
        <f t="shared" si="6"/>
        <v>0</v>
      </c>
      <c r="S68" s="3">
        <f t="shared" si="6"/>
        <v>0</v>
      </c>
      <c r="T68" s="3">
        <f t="shared" si="6"/>
        <v>0</v>
      </c>
    </row>
    <row r="69" spans="1:20" ht="31.5" x14ac:dyDescent="0.25">
      <c r="C69" s="61" t="s">
        <v>134</v>
      </c>
      <c r="D69" s="62" t="s">
        <v>80</v>
      </c>
      <c r="E69" s="62" t="s">
        <v>51</v>
      </c>
      <c r="F69" s="62" t="s">
        <v>53</v>
      </c>
      <c r="G69" s="1"/>
      <c r="H69" s="1"/>
      <c r="I69" s="1"/>
      <c r="J69" s="1"/>
      <c r="K69" s="1"/>
      <c r="L69" s="2"/>
      <c r="M69" s="51" t="s">
        <v>137</v>
      </c>
      <c r="N69" s="52" t="s">
        <v>61</v>
      </c>
      <c r="O69" s="3">
        <f t="shared" ref="O69:T69" si="7">IF($N$111=$M$113,O100,IF($N$111=$M$114,V100,IF($N$111=$M$115,AC100,IF($N$111=$M$116,AJ100, IF($N$111=$M$117,AQ100,IF($N$111=$M$118,AX100,0))))))</f>
        <v>0</v>
      </c>
      <c r="P69" s="3">
        <f t="shared" si="7"/>
        <v>0</v>
      </c>
      <c r="Q69" s="3">
        <f t="shared" si="7"/>
        <v>0</v>
      </c>
      <c r="R69" s="3">
        <f t="shared" si="7"/>
        <v>0</v>
      </c>
      <c r="S69" s="3">
        <f t="shared" si="7"/>
        <v>0</v>
      </c>
      <c r="T69" s="3">
        <f t="shared" si="7"/>
        <v>0</v>
      </c>
    </row>
    <row r="70" spans="1:20" ht="15.75" x14ac:dyDescent="0.25">
      <c r="C70" s="16"/>
      <c r="D70" s="1"/>
      <c r="E70" s="16"/>
      <c r="F70" s="16"/>
      <c r="G70" s="1"/>
      <c r="H70" s="1"/>
      <c r="I70" s="1"/>
      <c r="J70" s="1"/>
      <c r="K70" s="1"/>
      <c r="L70" s="2"/>
      <c r="M70" s="51" t="s">
        <v>138</v>
      </c>
      <c r="N70" s="52" t="s">
        <v>147</v>
      </c>
      <c r="O70" s="3">
        <f t="shared" ref="O70:T76" si="8">IF($N$111=$M$113,O102,IF($N$111=$M$114,V102,IF($N$111=$M$115,AC102,IF($N$111=$M$116,AJ102, IF($N$111=$M$117,AQ102,IF($N$111=$M$118,AX102,0))))))</f>
        <v>0</v>
      </c>
      <c r="P70" s="3">
        <f t="shared" si="8"/>
        <v>0</v>
      </c>
      <c r="Q70" s="3">
        <f t="shared" si="8"/>
        <v>0</v>
      </c>
      <c r="R70" s="3">
        <f t="shared" si="8"/>
        <v>0</v>
      </c>
      <c r="S70" s="3">
        <f t="shared" si="8"/>
        <v>0</v>
      </c>
      <c r="T70" s="3">
        <f t="shared" si="8"/>
        <v>0</v>
      </c>
    </row>
    <row r="71" spans="1:20" ht="15.75" x14ac:dyDescent="0.25">
      <c r="C71" s="63">
        <f>E43</f>
        <v>0</v>
      </c>
      <c r="D71" s="64" t="str">
        <f>IF($C$17="","Enter Region",IF($C$32&lt;1,"N/A",IF(C43=0,"N/A",(B115-SUM(C115:J115)))))</f>
        <v>Enter Region</v>
      </c>
      <c r="E71" s="64" t="str">
        <f>IF($C$17="","Enter Region",IF($C$33&lt;1,"N/A",IF(C43=0,"N/A",(B128-SUM(C128:J128)))))</f>
        <v>Enter Region</v>
      </c>
      <c r="F71" s="64" t="str">
        <f>IF($C$17="","Enter Region",IF($C$34&lt;1,"N/A",IF(C43=0,"N/A",B141-SUM(C141:J141))))</f>
        <v>Enter Region</v>
      </c>
      <c r="G71" s="65"/>
      <c r="H71" s="1"/>
      <c r="I71" s="1"/>
      <c r="J71" s="1"/>
      <c r="K71" s="1"/>
      <c r="L71" s="2"/>
      <c r="M71" s="51" t="s">
        <v>99</v>
      </c>
      <c r="N71" s="52" t="s">
        <v>71</v>
      </c>
      <c r="O71" s="3">
        <f t="shared" si="8"/>
        <v>0</v>
      </c>
      <c r="P71" s="3">
        <f t="shared" si="8"/>
        <v>0</v>
      </c>
      <c r="Q71" s="3">
        <f t="shared" si="8"/>
        <v>0</v>
      </c>
      <c r="R71" s="3">
        <f t="shared" si="8"/>
        <v>0</v>
      </c>
      <c r="S71" s="3">
        <f t="shared" si="8"/>
        <v>0</v>
      </c>
      <c r="T71" s="3">
        <f t="shared" si="8"/>
        <v>0</v>
      </c>
    </row>
    <row r="72" spans="1:20" ht="15.75" x14ac:dyDescent="0.25">
      <c r="C72" s="63">
        <f>E44</f>
        <v>0</v>
      </c>
      <c r="D72" s="64" t="str">
        <f>IF($C$17="","Enter Region",IF($C$32&lt;1,"N/A",IF(C44=0,"N/A",(B116-SUM(C116:J116)))))</f>
        <v>Enter Region</v>
      </c>
      <c r="E72" s="64" t="str">
        <f>IF($C$17="","Enter Region",IF($C$33&lt;1,"N/A",IF(C44=0,"N/A",(B129-SUM(C129:J129)))))</f>
        <v>Enter Region</v>
      </c>
      <c r="F72" s="64" t="str">
        <f>IF($C$17="","Enter Region",IF($C$34&lt;1,"N/A",IF(C44=0,"N/A",B142-SUM(C142:J142))))</f>
        <v>Enter Region</v>
      </c>
      <c r="G72" s="1"/>
      <c r="H72" s="1"/>
      <c r="I72" s="1"/>
      <c r="J72" s="1"/>
      <c r="K72" s="1"/>
      <c r="L72" s="66"/>
      <c r="M72" s="59" t="s">
        <v>104</v>
      </c>
      <c r="N72" s="59"/>
      <c r="O72" s="3">
        <f t="shared" si="8"/>
        <v>0</v>
      </c>
      <c r="P72" s="3">
        <f t="shared" si="8"/>
        <v>0</v>
      </c>
      <c r="Q72" s="3">
        <f t="shared" si="8"/>
        <v>0</v>
      </c>
      <c r="R72" s="3">
        <f t="shared" si="8"/>
        <v>0</v>
      </c>
      <c r="S72" s="3">
        <f t="shared" si="8"/>
        <v>0</v>
      </c>
      <c r="T72" s="3">
        <f t="shared" si="8"/>
        <v>0</v>
      </c>
    </row>
    <row r="73" spans="1:20" ht="15.75" x14ac:dyDescent="0.25">
      <c r="C73" s="1"/>
      <c r="D73" s="67"/>
      <c r="E73" s="67"/>
      <c r="F73" s="67"/>
      <c r="G73" s="1"/>
      <c r="H73" s="1"/>
      <c r="I73" s="1"/>
      <c r="J73" s="1"/>
      <c r="K73" s="1"/>
      <c r="L73" s="68"/>
      <c r="M73" s="59" t="s">
        <v>105</v>
      </c>
      <c r="N73" s="59"/>
      <c r="O73" s="3">
        <f t="shared" si="8"/>
        <v>0</v>
      </c>
      <c r="P73" s="3">
        <f t="shared" si="8"/>
        <v>0</v>
      </c>
      <c r="Q73" s="3">
        <f t="shared" si="8"/>
        <v>0</v>
      </c>
      <c r="R73" s="3">
        <f t="shared" si="8"/>
        <v>0</v>
      </c>
      <c r="S73" s="3">
        <f t="shared" si="8"/>
        <v>0</v>
      </c>
      <c r="T73" s="3">
        <f t="shared" si="8"/>
        <v>0</v>
      </c>
    </row>
    <row r="74" spans="1:20" ht="15.75" x14ac:dyDescent="0.25">
      <c r="C74" s="63">
        <f>E46</f>
        <v>0</v>
      </c>
      <c r="D74" s="64" t="str">
        <f>IF($C$17="","Enter Region",IF($C$32&lt;1,"N/A",IF(C46=0,"N/A",(B118-SUM(C118:J118)))))</f>
        <v>Enter Region</v>
      </c>
      <c r="E74" s="64" t="str">
        <f>IF($C$17="","Enter Region",IF($C$33&lt;1,"N/A",IF(C46=0,"N/A",(B131-SUM(C131:J131)))))</f>
        <v>Enter Region</v>
      </c>
      <c r="F74" s="64" t="str">
        <f>IF($C$17="","Enter Region",IF($C$34&lt;1,"N/A",IF(C46=0,"N/A",B144-SUM(C144:J144))))</f>
        <v>Enter Region</v>
      </c>
      <c r="G74" s="1"/>
      <c r="H74" s="1"/>
      <c r="I74" s="1"/>
      <c r="J74" s="1"/>
      <c r="K74" s="1"/>
      <c r="L74" s="68"/>
      <c r="M74" s="59" t="s">
        <v>106</v>
      </c>
      <c r="N74" s="59"/>
      <c r="O74" s="3">
        <f t="shared" si="8"/>
        <v>0</v>
      </c>
      <c r="P74" s="3">
        <f t="shared" si="8"/>
        <v>0</v>
      </c>
      <c r="Q74" s="3">
        <f t="shared" si="8"/>
        <v>0</v>
      </c>
      <c r="R74" s="3">
        <f t="shared" si="8"/>
        <v>0</v>
      </c>
      <c r="S74" s="3">
        <f t="shared" si="8"/>
        <v>0</v>
      </c>
      <c r="T74" s="3">
        <f t="shared" si="8"/>
        <v>0</v>
      </c>
    </row>
    <row r="75" spans="1:20" ht="15.75" x14ac:dyDescent="0.25">
      <c r="C75" s="63">
        <f>E47</f>
        <v>0</v>
      </c>
      <c r="D75" s="64" t="str">
        <f>IF($C$17="","Enter Region",IF($C$32&lt;1,"N/A",IF(C47=0,"N/A",(B119-SUM(C119:J119)))))</f>
        <v>Enter Region</v>
      </c>
      <c r="E75" s="64" t="str">
        <f>IF($C$17="","Enter Region",IF($C$33&lt;1,"N/A",IF(C47=0,"N/A",(B132-SUM(C132:J132)))))</f>
        <v>Enter Region</v>
      </c>
      <c r="F75" s="64" t="str">
        <f>IF($C$17="","Enter Region",IF($C$34&lt;1,"N/A",IF(C47=0,"N/A",B145-SUM(C145:J145))))</f>
        <v>Enter Region</v>
      </c>
      <c r="G75" s="1"/>
      <c r="H75" s="1"/>
      <c r="I75" s="1"/>
      <c r="J75" s="1"/>
      <c r="K75" s="1"/>
      <c r="L75" s="68"/>
      <c r="M75" s="59" t="s">
        <v>140</v>
      </c>
      <c r="O75" s="3">
        <f t="shared" si="8"/>
        <v>0</v>
      </c>
      <c r="P75" s="3">
        <f t="shared" si="8"/>
        <v>0</v>
      </c>
      <c r="Q75" s="3">
        <f t="shared" si="8"/>
        <v>0</v>
      </c>
      <c r="R75" s="3">
        <f t="shared" si="8"/>
        <v>0</v>
      </c>
      <c r="S75" s="3">
        <f t="shared" si="8"/>
        <v>0</v>
      </c>
      <c r="T75" s="3">
        <f t="shared" si="8"/>
        <v>0</v>
      </c>
    </row>
    <row r="76" spans="1:20" ht="15.75" x14ac:dyDescent="0.25">
      <c r="C76" s="63">
        <f>E48</f>
        <v>0</v>
      </c>
      <c r="D76" s="64" t="str">
        <f>IF($C$17="","Enter Region",IF($C$32&lt;1,"N/A",IF(C48=0,"N/A",(B120-SUM(C120:I120)))))</f>
        <v>Enter Region</v>
      </c>
      <c r="E76" s="64" t="str">
        <f>IF($C$17="","Enter Region",IF($C$33&lt;1,"N/A",IF(C48=0,"N/A",(B133-SUM(C133:J133)))))</f>
        <v>Enter Region</v>
      </c>
      <c r="F76" s="64" t="str">
        <f>IF($C$17="","Enter Region",IF($C$34&lt;1,"N/A",IF(C48=0,"N/A",B146-SUM(C146:J146))))</f>
        <v>Enter Region</v>
      </c>
      <c r="G76" s="1"/>
      <c r="H76" s="1"/>
      <c r="I76" s="1"/>
      <c r="J76" s="1"/>
      <c r="K76" s="1"/>
      <c r="L76" s="68"/>
      <c r="M76" s="59" t="s">
        <v>139</v>
      </c>
      <c r="O76" s="3">
        <f t="shared" si="8"/>
        <v>0</v>
      </c>
      <c r="P76" s="3">
        <f t="shared" si="8"/>
        <v>0</v>
      </c>
      <c r="Q76" s="3">
        <f t="shared" si="8"/>
        <v>0</v>
      </c>
      <c r="R76" s="3">
        <f t="shared" si="8"/>
        <v>0</v>
      </c>
      <c r="S76" s="3">
        <f t="shared" si="8"/>
        <v>0</v>
      </c>
      <c r="T76" s="3">
        <f t="shared" si="8"/>
        <v>0</v>
      </c>
    </row>
    <row r="77" spans="1:20" ht="15.75" x14ac:dyDescent="0.25">
      <c r="A77" s="63"/>
      <c r="B77" s="64"/>
      <c r="C77" s="64"/>
      <c r="D77" s="64"/>
      <c r="E77" s="64"/>
      <c r="F77" s="64"/>
      <c r="G77" s="1"/>
      <c r="H77" s="1"/>
      <c r="I77" s="1"/>
      <c r="J77" s="1"/>
      <c r="K77" s="1"/>
      <c r="L77" s="68"/>
    </row>
    <row r="78" spans="1:20" ht="15.75" x14ac:dyDescent="0.25">
      <c r="A78" s="63"/>
      <c r="B78" s="64"/>
      <c r="C78" s="64"/>
      <c r="D78" s="64"/>
      <c r="E78" s="64"/>
      <c r="F78" s="64"/>
      <c r="G78" s="1"/>
      <c r="H78" s="1"/>
      <c r="I78" s="1"/>
      <c r="J78" s="1"/>
      <c r="K78" s="1"/>
      <c r="L78" s="68"/>
    </row>
    <row r="79" spans="1:20" ht="15.75" x14ac:dyDescent="0.25">
      <c r="A79" s="213" t="s">
        <v>96</v>
      </c>
      <c r="B79" s="213"/>
      <c r="C79" s="213"/>
      <c r="D79" s="213"/>
      <c r="E79" s="213"/>
      <c r="F79" s="213"/>
      <c r="G79" s="213"/>
      <c r="H79" s="213"/>
      <c r="I79" s="213"/>
      <c r="J79" s="213"/>
      <c r="K79" s="1"/>
      <c r="L79" s="68"/>
    </row>
    <row r="80" spans="1:20" ht="144.75" customHeight="1" x14ac:dyDescent="0.2">
      <c r="A80" s="188" t="s">
        <v>161</v>
      </c>
      <c r="B80" s="189"/>
      <c r="C80" s="189"/>
      <c r="D80" s="189"/>
      <c r="E80" s="189"/>
      <c r="F80" s="189"/>
      <c r="G80" s="189"/>
      <c r="H80" s="189"/>
      <c r="I80" s="189"/>
      <c r="J80" s="190"/>
      <c r="K80" s="1"/>
      <c r="L80" s="68"/>
    </row>
    <row r="81" spans="1:55" x14ac:dyDescent="0.2">
      <c r="A81" s="188" t="s">
        <v>151</v>
      </c>
      <c r="B81" s="189"/>
      <c r="C81" s="189"/>
      <c r="D81" s="189"/>
      <c r="E81" s="189"/>
      <c r="F81" s="189"/>
      <c r="G81" s="189"/>
      <c r="H81" s="189"/>
      <c r="I81" s="189"/>
      <c r="J81" s="190"/>
      <c r="K81" s="1"/>
      <c r="L81" s="68"/>
    </row>
    <row r="82" spans="1:55" ht="15.75" x14ac:dyDescent="0.25">
      <c r="A82" s="41"/>
      <c r="B82" s="41"/>
      <c r="C82" s="41"/>
      <c r="D82" s="41"/>
      <c r="E82" s="41"/>
      <c r="F82" s="41"/>
      <c r="G82" s="41"/>
      <c r="H82" s="41"/>
      <c r="I82" s="69"/>
      <c r="J82" s="69"/>
      <c r="K82" s="1"/>
      <c r="L82" s="68"/>
    </row>
    <row r="83" spans="1:55" x14ac:dyDescent="0.2">
      <c r="B83" s="215" t="s">
        <v>95</v>
      </c>
      <c r="C83" s="215"/>
      <c r="D83" s="215"/>
      <c r="E83" s="216"/>
      <c r="F83" s="229" t="s">
        <v>95</v>
      </c>
      <c r="G83" s="215"/>
      <c r="H83" s="215"/>
      <c r="I83" s="215"/>
      <c r="J83" s="215"/>
      <c r="K83" s="1"/>
      <c r="L83" s="68"/>
    </row>
    <row r="84" spans="1:55" ht="15.75" x14ac:dyDescent="0.25">
      <c r="B84" s="215" t="s">
        <v>94</v>
      </c>
      <c r="C84" s="215"/>
      <c r="D84" s="215"/>
      <c r="E84" s="216"/>
      <c r="F84" s="229" t="s">
        <v>93</v>
      </c>
      <c r="G84" s="215"/>
      <c r="H84" s="215"/>
      <c r="I84" s="215"/>
      <c r="J84" s="215"/>
      <c r="K84" s="1"/>
      <c r="L84" s="68"/>
      <c r="N84" s="70"/>
      <c r="O84" s="208" t="s">
        <v>162</v>
      </c>
      <c r="P84" s="205"/>
      <c r="Q84" s="205"/>
      <c r="R84" s="205"/>
      <c r="S84" s="205"/>
      <c r="T84" s="205"/>
      <c r="U84" s="70"/>
      <c r="V84" s="204" t="s">
        <v>170</v>
      </c>
      <c r="W84" s="205"/>
      <c r="X84" s="205"/>
      <c r="Y84" s="205"/>
      <c r="Z84" s="205"/>
      <c r="AA84" s="205"/>
      <c r="AB84" s="71"/>
      <c r="AC84" s="204" t="s">
        <v>169</v>
      </c>
      <c r="AD84" s="205"/>
      <c r="AE84" s="205"/>
      <c r="AF84" s="205"/>
      <c r="AG84" s="205"/>
      <c r="AH84" s="205"/>
      <c r="AI84" s="71"/>
      <c r="AJ84" s="204" t="s">
        <v>168</v>
      </c>
      <c r="AK84" s="205"/>
      <c r="AL84" s="205"/>
      <c r="AM84" s="205"/>
      <c r="AN84" s="205"/>
      <c r="AO84" s="205"/>
      <c r="AP84" s="71"/>
      <c r="AQ84" s="204" t="s">
        <v>167</v>
      </c>
      <c r="AR84" s="205"/>
      <c r="AS84" s="205"/>
      <c r="AT84" s="205"/>
      <c r="AU84" s="205"/>
      <c r="AV84" s="205"/>
      <c r="AW84" s="72"/>
      <c r="AX84" s="198" t="s">
        <v>166</v>
      </c>
      <c r="AY84" s="199"/>
      <c r="AZ84" s="199"/>
      <c r="BA84" s="199"/>
      <c r="BB84" s="199"/>
      <c r="BC84" s="199"/>
    </row>
    <row r="85" spans="1:55" ht="36" customHeight="1" x14ac:dyDescent="0.25">
      <c r="B85" s="73" t="s">
        <v>92</v>
      </c>
      <c r="C85" s="73"/>
      <c r="D85" s="74" t="s">
        <v>124</v>
      </c>
      <c r="E85" s="75" t="s">
        <v>125</v>
      </c>
      <c r="F85" s="76" t="s">
        <v>91</v>
      </c>
      <c r="H85" s="74" t="s">
        <v>126</v>
      </c>
      <c r="I85" s="74" t="s">
        <v>127</v>
      </c>
      <c r="J85" s="74" t="s">
        <v>128</v>
      </c>
      <c r="K85" s="1"/>
      <c r="L85" s="68"/>
      <c r="N85" s="77"/>
      <c r="O85" s="206" t="s">
        <v>172</v>
      </c>
      <c r="P85" s="207"/>
      <c r="Q85" s="207"/>
      <c r="R85" s="207"/>
      <c r="S85" s="207"/>
      <c r="T85" s="207"/>
      <c r="U85" s="77"/>
      <c r="V85" s="206" t="s">
        <v>172</v>
      </c>
      <c r="W85" s="207"/>
      <c r="X85" s="207"/>
      <c r="Y85" s="207"/>
      <c r="Z85" s="207"/>
      <c r="AA85" s="207"/>
      <c r="AB85" s="77"/>
      <c r="AC85" s="206" t="s">
        <v>172</v>
      </c>
      <c r="AD85" s="207"/>
      <c r="AE85" s="207"/>
      <c r="AF85" s="207"/>
      <c r="AG85" s="207"/>
      <c r="AH85" s="207"/>
      <c r="AI85" s="77"/>
      <c r="AJ85" s="206" t="s">
        <v>172</v>
      </c>
      <c r="AK85" s="207"/>
      <c r="AL85" s="207"/>
      <c r="AM85" s="207"/>
      <c r="AN85" s="207"/>
      <c r="AO85" s="207"/>
      <c r="AP85" s="77"/>
      <c r="AQ85" s="206" t="s">
        <v>172</v>
      </c>
      <c r="AR85" s="207"/>
      <c r="AS85" s="207"/>
      <c r="AT85" s="207"/>
      <c r="AU85" s="207"/>
      <c r="AV85" s="207"/>
      <c r="AW85" s="77"/>
      <c r="AX85" s="206" t="s">
        <v>173</v>
      </c>
      <c r="AY85" s="207"/>
      <c r="AZ85" s="207"/>
      <c r="BA85" s="207"/>
      <c r="BB85" s="207"/>
      <c r="BC85" s="207"/>
    </row>
    <row r="86" spans="1:55" ht="15.75" x14ac:dyDescent="0.25">
      <c r="A86" s="78" t="s">
        <v>88</v>
      </c>
      <c r="B86" s="79">
        <f>ROUNDUP(C32/2,0)</f>
        <v>0</v>
      </c>
      <c r="C86" s="80">
        <f>D86+E86</f>
        <v>0</v>
      </c>
      <c r="D86" s="81"/>
      <c r="E86" s="82"/>
      <c r="F86" s="83">
        <f>C32-B86</f>
        <v>0</v>
      </c>
      <c r="G86" s="84">
        <f>SUM(H86:J86)</f>
        <v>0</v>
      </c>
      <c r="H86" s="81"/>
      <c r="I86" s="81"/>
      <c r="J86" s="81"/>
      <c r="K86" s="1"/>
      <c r="L86" s="68"/>
      <c r="M86" s="77"/>
      <c r="N86" s="85"/>
      <c r="O86" s="86" t="s">
        <v>88</v>
      </c>
      <c r="P86" s="86" t="s">
        <v>108</v>
      </c>
      <c r="Q86" s="86" t="s">
        <v>109</v>
      </c>
      <c r="R86" s="86" t="s">
        <v>110</v>
      </c>
      <c r="S86" s="86" t="s">
        <v>111</v>
      </c>
      <c r="T86" s="86" t="s">
        <v>112</v>
      </c>
      <c r="U86" s="77"/>
      <c r="V86" s="86" t="s">
        <v>88</v>
      </c>
      <c r="W86" s="86" t="s">
        <v>108</v>
      </c>
      <c r="X86" s="86" t="s">
        <v>109</v>
      </c>
      <c r="Y86" s="86" t="s">
        <v>110</v>
      </c>
      <c r="Z86" s="86" t="s">
        <v>111</v>
      </c>
      <c r="AA86" s="86" t="s">
        <v>112</v>
      </c>
      <c r="AB86" s="77"/>
      <c r="AC86" s="86" t="s">
        <v>88</v>
      </c>
      <c r="AD86" s="86" t="s">
        <v>108</v>
      </c>
      <c r="AE86" s="86" t="s">
        <v>109</v>
      </c>
      <c r="AF86" s="86" t="s">
        <v>110</v>
      </c>
      <c r="AG86" s="86" t="s">
        <v>111</v>
      </c>
      <c r="AH86" s="86" t="s">
        <v>112</v>
      </c>
      <c r="AI86" s="77"/>
      <c r="AJ86" s="86" t="s">
        <v>88</v>
      </c>
      <c r="AK86" s="86" t="s">
        <v>108</v>
      </c>
      <c r="AL86" s="86" t="s">
        <v>109</v>
      </c>
      <c r="AM86" s="86" t="s">
        <v>110</v>
      </c>
      <c r="AN86" s="86" t="s">
        <v>111</v>
      </c>
      <c r="AO86" s="86" t="s">
        <v>112</v>
      </c>
      <c r="AQ86" s="86" t="s">
        <v>88</v>
      </c>
      <c r="AR86" s="86" t="s">
        <v>108</v>
      </c>
      <c r="AS86" s="86" t="s">
        <v>109</v>
      </c>
      <c r="AT86" s="86" t="s">
        <v>110</v>
      </c>
      <c r="AU86" s="86" t="s">
        <v>111</v>
      </c>
      <c r="AV86" s="86" t="s">
        <v>112</v>
      </c>
      <c r="AX86" s="86" t="s">
        <v>88</v>
      </c>
      <c r="AY86" s="86" t="s">
        <v>108</v>
      </c>
      <c r="AZ86" s="86" t="s">
        <v>109</v>
      </c>
      <c r="BA86" s="86" t="s">
        <v>110</v>
      </c>
      <c r="BB86" s="86" t="s">
        <v>111</v>
      </c>
      <c r="BC86" s="86" t="s">
        <v>112</v>
      </c>
    </row>
    <row r="87" spans="1:55" ht="15.75" x14ac:dyDescent="0.25">
      <c r="A87" s="87" t="s">
        <v>51</v>
      </c>
      <c r="B87" s="79">
        <f>ROUNDUP(C33/2,0)</f>
        <v>0</v>
      </c>
      <c r="C87" s="80">
        <f>D87+E87</f>
        <v>0</v>
      </c>
      <c r="D87" s="81"/>
      <c r="E87" s="82"/>
      <c r="F87" s="83">
        <f>C33-B87</f>
        <v>0</v>
      </c>
      <c r="G87" s="84">
        <f>SUM(H87:J87)</f>
        <v>0</v>
      </c>
      <c r="H87" s="81"/>
      <c r="I87" s="81"/>
      <c r="J87" s="81"/>
      <c r="K87" s="1"/>
      <c r="L87" s="68"/>
      <c r="M87" s="85" t="s">
        <v>107</v>
      </c>
      <c r="N87" s="77"/>
      <c r="O87" s="77"/>
      <c r="P87" s="77"/>
      <c r="Q87" s="77"/>
      <c r="R87" s="77"/>
      <c r="S87" s="77"/>
      <c r="T87" s="77"/>
      <c r="U87" s="77"/>
      <c r="V87" s="88"/>
      <c r="W87" s="88"/>
      <c r="X87" s="88"/>
      <c r="Y87" s="88"/>
      <c r="Z87" s="88"/>
      <c r="AA87" s="88"/>
      <c r="AB87" s="77"/>
      <c r="AC87" s="77"/>
      <c r="AD87" s="77"/>
      <c r="AE87" s="77"/>
      <c r="AF87" s="77"/>
      <c r="AG87" s="77"/>
      <c r="AH87" s="77"/>
      <c r="AI87" s="77"/>
      <c r="AJ87" s="88"/>
      <c r="AK87" s="88"/>
      <c r="AL87" s="88"/>
      <c r="AM87" s="88"/>
      <c r="AN87" s="88"/>
      <c r="AO87" s="88"/>
    </row>
    <row r="88" spans="1:55" ht="15.75" x14ac:dyDescent="0.25">
      <c r="A88" s="87" t="s">
        <v>53</v>
      </c>
      <c r="B88" s="79">
        <f>ROUNDUP(C34/2,0)</f>
        <v>0</v>
      </c>
      <c r="C88" s="80">
        <f>D88+E88</f>
        <v>0</v>
      </c>
      <c r="D88" s="81"/>
      <c r="E88" s="82"/>
      <c r="F88" s="83">
        <f>C34-B88</f>
        <v>0</v>
      </c>
      <c r="G88" s="84">
        <f>SUM(H88:J88)</f>
        <v>0</v>
      </c>
      <c r="H88" s="81"/>
      <c r="I88" s="81"/>
      <c r="J88" s="81"/>
      <c r="K88" s="1"/>
      <c r="L88" s="68"/>
      <c r="M88" s="47" t="s">
        <v>97</v>
      </c>
      <c r="N88" s="47"/>
      <c r="O88" s="77"/>
      <c r="P88" s="77"/>
      <c r="Q88" s="77"/>
      <c r="R88" s="77"/>
      <c r="S88" s="77"/>
      <c r="T88" s="77"/>
      <c r="U88" s="77"/>
      <c r="V88" s="88"/>
      <c r="W88" s="88"/>
      <c r="X88" s="88"/>
      <c r="Y88" s="88"/>
      <c r="Z88" s="88"/>
      <c r="AA88" s="88"/>
      <c r="AB88" s="77"/>
      <c r="AC88" s="77"/>
      <c r="AD88" s="77"/>
      <c r="AE88" s="77"/>
      <c r="AF88" s="77"/>
      <c r="AG88" s="77"/>
      <c r="AH88" s="77"/>
      <c r="AI88" s="77"/>
      <c r="AJ88" s="88"/>
      <c r="AK88" s="88"/>
      <c r="AL88" s="88"/>
      <c r="AM88" s="88"/>
      <c r="AN88" s="88"/>
      <c r="AO88" s="88"/>
    </row>
    <row r="89" spans="1:55" ht="31.5" x14ac:dyDescent="0.25">
      <c r="A89" s="87"/>
      <c r="B89" s="89" t="str">
        <f>"Total "&amp;FIXED(SUM(B86:B88),0)</f>
        <v>Total 0</v>
      </c>
      <c r="C89" s="90" t="s">
        <v>90</v>
      </c>
      <c r="D89" s="80">
        <f>SUM(D86:D88)</f>
        <v>0</v>
      </c>
      <c r="E89" s="91">
        <f>SUM(E86:E88)</f>
        <v>0</v>
      </c>
      <c r="F89" s="92" t="str">
        <f>"Total "&amp;FIXED(SUM(F86:F88),0)</f>
        <v>Total 0</v>
      </c>
      <c r="G89" s="93" t="s">
        <v>89</v>
      </c>
      <c r="H89" s="84">
        <f>SUM(H86:H88)</f>
        <v>0</v>
      </c>
      <c r="I89" s="84">
        <f>SUM(I86:I88)</f>
        <v>0</v>
      </c>
      <c r="J89" s="84">
        <f>SUM(J86:J88)</f>
        <v>0</v>
      </c>
      <c r="K89" s="1"/>
      <c r="L89" s="68"/>
      <c r="M89" s="51" t="s">
        <v>137</v>
      </c>
      <c r="N89" s="94"/>
      <c r="O89" s="95">
        <v>31</v>
      </c>
      <c r="P89" s="95">
        <v>42</v>
      </c>
      <c r="Q89" s="95">
        <v>50</v>
      </c>
      <c r="R89" s="95">
        <v>63</v>
      </c>
      <c r="S89" s="95">
        <v>72</v>
      </c>
      <c r="T89" s="95">
        <v>83</v>
      </c>
      <c r="U89" s="77"/>
      <c r="V89" s="95">
        <v>27</v>
      </c>
      <c r="W89" s="95">
        <v>35</v>
      </c>
      <c r="X89" s="95">
        <v>47</v>
      </c>
      <c r="Y89" s="95">
        <v>58</v>
      </c>
      <c r="Z89" s="95">
        <v>69</v>
      </c>
      <c r="AA89" s="95">
        <v>77</v>
      </c>
      <c r="AB89" s="77"/>
      <c r="AC89" s="95">
        <v>23</v>
      </c>
      <c r="AD89" s="95">
        <v>31</v>
      </c>
      <c r="AE89" s="95">
        <v>42</v>
      </c>
      <c r="AF89" s="95">
        <v>53</v>
      </c>
      <c r="AG89" s="95">
        <v>64</v>
      </c>
      <c r="AH89" s="95">
        <v>75</v>
      </c>
      <c r="AI89" s="77"/>
      <c r="AJ89" s="95">
        <v>25</v>
      </c>
      <c r="AK89" s="95">
        <v>33</v>
      </c>
      <c r="AL89" s="95">
        <v>44</v>
      </c>
      <c r="AM89" s="95">
        <v>55</v>
      </c>
      <c r="AN89" s="95">
        <v>66</v>
      </c>
      <c r="AO89" s="95">
        <v>76</v>
      </c>
      <c r="AQ89" s="96">
        <v>24</v>
      </c>
      <c r="AR89" s="96">
        <v>28</v>
      </c>
      <c r="AS89" s="96">
        <v>33</v>
      </c>
      <c r="AT89" s="96">
        <v>40</v>
      </c>
      <c r="AU89" s="96">
        <v>45</v>
      </c>
      <c r="AV89" s="96">
        <v>56</v>
      </c>
      <c r="AX89" s="97">
        <v>24</v>
      </c>
      <c r="AY89" s="97">
        <v>29</v>
      </c>
      <c r="AZ89" s="97">
        <v>37</v>
      </c>
      <c r="BA89" s="97">
        <v>47</v>
      </c>
      <c r="BB89" s="97">
        <v>59</v>
      </c>
      <c r="BC89" s="98">
        <v>91</v>
      </c>
    </row>
    <row r="90" spans="1:55" ht="47.25" customHeight="1" x14ac:dyDescent="0.25">
      <c r="A90" s="87"/>
      <c r="B90" s="221" t="str">
        <f>IF(D89&gt;D90,"Too many tier Low 1 units entered",IF(E89&gt;E90,"Too many tier Low 2 units enetered",""))</f>
        <v/>
      </c>
      <c r="C90" s="222"/>
      <c r="D90" s="89">
        <f>C43</f>
        <v>0</v>
      </c>
      <c r="E90" s="99">
        <f>C44</f>
        <v>0</v>
      </c>
      <c r="F90" s="221" t="str">
        <f>IF(H89&gt;H90,"Too many tier Mod 1 units entered",IF(I89&gt;I90,"Too many tier Mod 2 units enetered",IF(J89&gt;J90,"Too many tier Mod 3 units entered","")))</f>
        <v/>
      </c>
      <c r="G90" s="222"/>
      <c r="H90" s="89">
        <f>C46</f>
        <v>0</v>
      </c>
      <c r="I90" s="89">
        <f>C47</f>
        <v>0</v>
      </c>
      <c r="J90" s="89">
        <f>C48</f>
        <v>0</v>
      </c>
      <c r="K90" s="1"/>
      <c r="L90" s="68"/>
      <c r="M90" s="51" t="s">
        <v>98</v>
      </c>
      <c r="N90" s="94"/>
      <c r="O90" s="95">
        <v>47</v>
      </c>
      <c r="P90" s="95">
        <v>64</v>
      </c>
      <c r="Q90" s="95">
        <v>77</v>
      </c>
      <c r="R90" s="95">
        <v>97</v>
      </c>
      <c r="S90" s="95">
        <v>109</v>
      </c>
      <c r="T90" s="95">
        <v>127</v>
      </c>
      <c r="U90" s="77"/>
      <c r="V90" s="95">
        <v>41</v>
      </c>
      <c r="W90" s="95">
        <v>53</v>
      </c>
      <c r="X90" s="95">
        <v>71</v>
      </c>
      <c r="Y90" s="95">
        <v>88</v>
      </c>
      <c r="Z90" s="95">
        <v>105</v>
      </c>
      <c r="AA90" s="95">
        <v>118</v>
      </c>
      <c r="AB90" s="77"/>
      <c r="AC90" s="95">
        <v>36</v>
      </c>
      <c r="AD90" s="95">
        <v>48</v>
      </c>
      <c r="AE90" s="95">
        <v>65</v>
      </c>
      <c r="AF90" s="95">
        <v>81</v>
      </c>
      <c r="AG90" s="95">
        <v>98</v>
      </c>
      <c r="AH90" s="95">
        <v>114</v>
      </c>
      <c r="AI90" s="77"/>
      <c r="AJ90" s="95">
        <v>39</v>
      </c>
      <c r="AK90" s="95">
        <v>51</v>
      </c>
      <c r="AL90" s="95">
        <v>68</v>
      </c>
      <c r="AM90" s="95">
        <v>84</v>
      </c>
      <c r="AN90" s="95">
        <v>101</v>
      </c>
      <c r="AO90" s="95">
        <v>116</v>
      </c>
      <c r="AQ90" s="96">
        <v>33</v>
      </c>
      <c r="AR90" s="96">
        <v>40</v>
      </c>
      <c r="AS90" s="96">
        <v>49</v>
      </c>
      <c r="AT90" s="96">
        <v>60</v>
      </c>
      <c r="AU90" s="96">
        <v>75</v>
      </c>
      <c r="AV90" s="96">
        <v>87</v>
      </c>
      <c r="AX90" s="97">
        <v>36</v>
      </c>
      <c r="AY90" s="97">
        <v>43</v>
      </c>
      <c r="AZ90" s="97">
        <v>56</v>
      </c>
      <c r="BA90" s="97">
        <v>72</v>
      </c>
      <c r="BB90" s="97">
        <v>90</v>
      </c>
      <c r="BC90" s="98">
        <v>121</v>
      </c>
    </row>
    <row r="91" spans="1:55" ht="15.75" x14ac:dyDescent="0.25">
      <c r="A91" s="100"/>
      <c r="K91" s="1"/>
      <c r="L91" s="68"/>
      <c r="M91" s="51" t="s">
        <v>138</v>
      </c>
      <c r="N91" s="94"/>
      <c r="O91" s="95">
        <v>120</v>
      </c>
      <c r="P91" s="95">
        <v>163</v>
      </c>
      <c r="Q91" s="95">
        <v>195</v>
      </c>
      <c r="R91" s="95">
        <v>246</v>
      </c>
      <c r="S91" s="95">
        <v>278</v>
      </c>
      <c r="T91" s="95">
        <v>324</v>
      </c>
      <c r="U91" s="77"/>
      <c r="V91" s="95">
        <v>105</v>
      </c>
      <c r="W91" s="95">
        <v>135</v>
      </c>
      <c r="X91" s="95">
        <v>181</v>
      </c>
      <c r="Y91" s="95">
        <v>224</v>
      </c>
      <c r="Z91" s="95">
        <v>267</v>
      </c>
      <c r="AA91" s="95">
        <v>300</v>
      </c>
      <c r="AB91" s="77"/>
      <c r="AC91" s="95">
        <v>91</v>
      </c>
      <c r="AD91" s="95">
        <v>122</v>
      </c>
      <c r="AE91" s="95">
        <v>165</v>
      </c>
      <c r="AF91" s="95">
        <v>205</v>
      </c>
      <c r="AG91" s="95">
        <v>249</v>
      </c>
      <c r="AH91" s="95">
        <v>289</v>
      </c>
      <c r="AI91" s="77"/>
      <c r="AJ91" s="95">
        <v>99</v>
      </c>
      <c r="AK91" s="95">
        <v>129</v>
      </c>
      <c r="AL91" s="95">
        <v>173</v>
      </c>
      <c r="AM91" s="95">
        <v>213</v>
      </c>
      <c r="AN91" s="95">
        <v>257</v>
      </c>
      <c r="AO91" s="95">
        <v>295</v>
      </c>
      <c r="AQ91" s="101"/>
      <c r="AR91" s="101"/>
      <c r="AS91" s="101"/>
      <c r="AT91" s="101"/>
      <c r="AU91" s="101"/>
      <c r="AV91" s="101"/>
      <c r="AX91" s="97">
        <v>92</v>
      </c>
      <c r="AY91" s="97">
        <v>111</v>
      </c>
      <c r="AZ91" s="97">
        <v>143</v>
      </c>
      <c r="BA91" s="97">
        <v>183</v>
      </c>
      <c r="BB91" s="97">
        <v>229</v>
      </c>
      <c r="BC91" s="98">
        <v>280</v>
      </c>
    </row>
    <row r="92" spans="1:55" ht="15.75" x14ac:dyDescent="0.25">
      <c r="K92" s="1"/>
      <c r="L92" s="68"/>
      <c r="M92" s="51" t="s">
        <v>99</v>
      </c>
      <c r="N92" s="47"/>
      <c r="O92" s="95">
        <v>79</v>
      </c>
      <c r="P92" s="95">
        <v>107</v>
      </c>
      <c r="Q92" s="95">
        <v>128</v>
      </c>
      <c r="R92" s="95">
        <v>161</v>
      </c>
      <c r="S92" s="95">
        <v>183</v>
      </c>
      <c r="T92" s="95">
        <v>212</v>
      </c>
      <c r="U92" s="77"/>
      <c r="V92" s="95">
        <v>69</v>
      </c>
      <c r="W92" s="95">
        <v>89</v>
      </c>
      <c r="X92" s="95">
        <v>119</v>
      </c>
      <c r="Y92" s="95">
        <v>147</v>
      </c>
      <c r="Z92" s="95">
        <v>175</v>
      </c>
      <c r="AA92" s="95">
        <v>197</v>
      </c>
      <c r="AB92" s="77"/>
      <c r="AC92" s="95">
        <v>60</v>
      </c>
      <c r="AD92" s="95">
        <v>80</v>
      </c>
      <c r="AE92" s="95">
        <v>108</v>
      </c>
      <c r="AF92" s="95">
        <v>135</v>
      </c>
      <c r="AG92" s="95">
        <v>163</v>
      </c>
      <c r="AH92" s="95">
        <v>190</v>
      </c>
      <c r="AI92" s="77"/>
      <c r="AJ92" s="95">
        <v>65</v>
      </c>
      <c r="AK92" s="95">
        <v>85</v>
      </c>
      <c r="AL92" s="95">
        <v>113</v>
      </c>
      <c r="AM92" s="95">
        <v>140</v>
      </c>
      <c r="AN92" s="95">
        <v>168</v>
      </c>
      <c r="AO92" s="95">
        <v>193</v>
      </c>
      <c r="AQ92" s="101"/>
      <c r="AR92" s="101"/>
      <c r="AS92" s="101"/>
      <c r="AT92" s="101"/>
      <c r="AU92" s="101"/>
      <c r="AV92" s="101"/>
      <c r="AX92" s="97">
        <v>60</v>
      </c>
      <c r="AY92" s="97">
        <v>73</v>
      </c>
      <c r="AZ92" s="97">
        <v>94</v>
      </c>
      <c r="BA92" s="97">
        <v>120</v>
      </c>
      <c r="BB92" s="97">
        <v>151</v>
      </c>
      <c r="BC92" s="98">
        <v>287</v>
      </c>
    </row>
    <row r="93" spans="1:55" ht="41.25" customHeight="1" x14ac:dyDescent="0.25">
      <c r="A93" s="226" t="str">
        <f>IF(A39&lt;&gt;"","PROPOSED DISTRIBUTION OF UNIT TYPES WILL NOT COMPLY WITH RULES.  REALLOCATE THE NUMBER OF UNITS BY UNIT BEDROOM SIZE.","")</f>
        <v/>
      </c>
      <c r="B93" s="227"/>
      <c r="C93" s="227"/>
      <c r="D93" s="227"/>
      <c r="E93" s="227"/>
      <c r="F93" s="227"/>
      <c r="G93" s="227"/>
      <c r="H93" s="227"/>
      <c r="I93" s="227"/>
      <c r="J93" s="228"/>
      <c r="K93" s="1"/>
      <c r="L93" s="68"/>
      <c r="M93" s="47" t="s">
        <v>100</v>
      </c>
      <c r="N93" s="94"/>
      <c r="O93" s="102"/>
      <c r="P93" s="102"/>
      <c r="Q93" s="102"/>
      <c r="R93" s="102"/>
      <c r="S93" s="102"/>
      <c r="T93" s="102"/>
      <c r="U93" s="77"/>
      <c r="V93" s="103"/>
      <c r="W93" s="103"/>
      <c r="X93" s="103"/>
      <c r="Y93" s="103"/>
      <c r="Z93" s="103"/>
      <c r="AA93" s="103"/>
      <c r="AB93" s="77"/>
      <c r="AC93" s="102"/>
      <c r="AD93" s="102"/>
      <c r="AE93" s="102"/>
      <c r="AF93" s="102"/>
      <c r="AG93" s="102"/>
      <c r="AH93" s="102"/>
      <c r="AI93" s="77"/>
      <c r="AJ93" s="104"/>
      <c r="AK93" s="104"/>
      <c r="AL93" s="104"/>
      <c r="AM93" s="104"/>
      <c r="AN93" s="104"/>
      <c r="AO93" s="104"/>
      <c r="AQ93" s="105"/>
      <c r="AR93" s="105"/>
      <c r="AS93" s="105"/>
      <c r="AT93" s="105"/>
      <c r="AU93" s="105"/>
      <c r="AV93" s="105"/>
      <c r="AX93" s="106"/>
      <c r="AY93" s="106"/>
      <c r="AZ93" s="106"/>
      <c r="BA93" s="106"/>
      <c r="BB93" s="106"/>
      <c r="BC93" s="106"/>
    </row>
    <row r="94" spans="1:55" x14ac:dyDescent="0.2">
      <c r="K94" s="1"/>
      <c r="L94" s="68"/>
      <c r="M94" s="51" t="s">
        <v>137</v>
      </c>
      <c r="N94" s="94"/>
      <c r="O94" s="107">
        <v>4</v>
      </c>
      <c r="P94" s="107">
        <v>6</v>
      </c>
      <c r="Q94" s="107">
        <v>8</v>
      </c>
      <c r="R94" s="107">
        <v>10</v>
      </c>
      <c r="S94" s="107">
        <v>12</v>
      </c>
      <c r="T94" s="107">
        <v>13</v>
      </c>
      <c r="U94" s="77"/>
      <c r="V94" s="107">
        <v>4</v>
      </c>
      <c r="W94" s="107">
        <v>6</v>
      </c>
      <c r="X94" s="107">
        <v>8</v>
      </c>
      <c r="Y94" s="107">
        <v>10</v>
      </c>
      <c r="Z94" s="107">
        <v>12</v>
      </c>
      <c r="AA94" s="107">
        <v>13</v>
      </c>
      <c r="AB94" s="77"/>
      <c r="AC94" s="107">
        <v>4</v>
      </c>
      <c r="AD94" s="107">
        <v>6</v>
      </c>
      <c r="AE94" s="107">
        <v>8</v>
      </c>
      <c r="AF94" s="107">
        <v>10</v>
      </c>
      <c r="AG94" s="107">
        <v>12</v>
      </c>
      <c r="AH94" s="107">
        <v>13</v>
      </c>
      <c r="AI94" s="77"/>
      <c r="AJ94" s="107">
        <v>4</v>
      </c>
      <c r="AK94" s="107">
        <v>6</v>
      </c>
      <c r="AL94" s="107">
        <v>8</v>
      </c>
      <c r="AM94" s="107">
        <v>10</v>
      </c>
      <c r="AN94" s="107">
        <v>12</v>
      </c>
      <c r="AO94" s="107">
        <v>13</v>
      </c>
      <c r="AQ94" s="107">
        <v>4</v>
      </c>
      <c r="AR94" s="107">
        <v>6</v>
      </c>
      <c r="AS94" s="107">
        <v>8</v>
      </c>
      <c r="AT94" s="107">
        <v>10</v>
      </c>
      <c r="AU94" s="107">
        <v>12</v>
      </c>
      <c r="AV94" s="107">
        <v>13</v>
      </c>
      <c r="AX94" s="107">
        <v>4</v>
      </c>
      <c r="AY94" s="107">
        <v>6</v>
      </c>
      <c r="AZ94" s="107">
        <v>8</v>
      </c>
      <c r="BA94" s="107">
        <v>10</v>
      </c>
      <c r="BB94" s="107">
        <v>12</v>
      </c>
      <c r="BC94" s="107">
        <v>13</v>
      </c>
    </row>
    <row r="95" spans="1:55" ht="15.75" x14ac:dyDescent="0.25">
      <c r="B95" s="213" t="s">
        <v>154</v>
      </c>
      <c r="C95" s="213"/>
      <c r="D95" s="213"/>
      <c r="E95" s="213"/>
      <c r="F95" s="213"/>
      <c r="G95" s="213"/>
      <c r="H95" s="213"/>
      <c r="K95" s="1"/>
      <c r="L95" s="68"/>
      <c r="M95" s="51" t="s">
        <v>98</v>
      </c>
      <c r="N95" s="59"/>
      <c r="O95" s="107">
        <v>10</v>
      </c>
      <c r="P95" s="107">
        <v>13</v>
      </c>
      <c r="Q95" s="107">
        <v>17</v>
      </c>
      <c r="R95" s="107">
        <v>21</v>
      </c>
      <c r="S95" s="107">
        <v>26</v>
      </c>
      <c r="T95" s="107">
        <v>28</v>
      </c>
      <c r="U95" s="77"/>
      <c r="V95" s="107">
        <v>10</v>
      </c>
      <c r="W95" s="107">
        <v>13</v>
      </c>
      <c r="X95" s="107">
        <v>17</v>
      </c>
      <c r="Y95" s="107">
        <v>21</v>
      </c>
      <c r="Z95" s="107">
        <v>26</v>
      </c>
      <c r="AA95" s="107">
        <v>28</v>
      </c>
      <c r="AB95" s="77"/>
      <c r="AC95" s="107">
        <v>10</v>
      </c>
      <c r="AD95" s="107">
        <v>13</v>
      </c>
      <c r="AE95" s="107">
        <v>17</v>
      </c>
      <c r="AF95" s="107">
        <v>21</v>
      </c>
      <c r="AG95" s="107">
        <v>26</v>
      </c>
      <c r="AH95" s="107">
        <v>28</v>
      </c>
      <c r="AI95" s="77"/>
      <c r="AJ95" s="107">
        <v>10</v>
      </c>
      <c r="AK95" s="107">
        <v>13</v>
      </c>
      <c r="AL95" s="107">
        <v>17</v>
      </c>
      <c r="AM95" s="107">
        <v>21</v>
      </c>
      <c r="AN95" s="107">
        <v>26</v>
      </c>
      <c r="AO95" s="107">
        <v>28</v>
      </c>
      <c r="AQ95" s="107">
        <v>10</v>
      </c>
      <c r="AR95" s="107">
        <v>13</v>
      </c>
      <c r="AS95" s="107">
        <v>17</v>
      </c>
      <c r="AT95" s="107">
        <v>21</v>
      </c>
      <c r="AU95" s="107">
        <v>26</v>
      </c>
      <c r="AV95" s="107">
        <v>28</v>
      </c>
      <c r="AX95" s="107">
        <v>10</v>
      </c>
      <c r="AY95" s="107">
        <v>13</v>
      </c>
      <c r="AZ95" s="107">
        <v>17</v>
      </c>
      <c r="BA95" s="107">
        <v>21</v>
      </c>
      <c r="BB95" s="107">
        <v>26</v>
      </c>
      <c r="BC95" s="107">
        <v>28</v>
      </c>
    </row>
    <row r="96" spans="1:55" ht="15.75" x14ac:dyDescent="0.25">
      <c r="K96" s="1"/>
      <c r="L96" s="68"/>
      <c r="M96" s="57" t="s">
        <v>138</v>
      </c>
      <c r="N96" s="59"/>
      <c r="O96" s="108">
        <v>17</v>
      </c>
      <c r="P96" s="108">
        <v>22</v>
      </c>
      <c r="Q96" s="108">
        <v>30</v>
      </c>
      <c r="R96" s="108">
        <v>37</v>
      </c>
      <c r="S96" s="108">
        <v>46</v>
      </c>
      <c r="T96" s="108">
        <v>50</v>
      </c>
      <c r="U96" s="77"/>
      <c r="V96" s="108">
        <v>17</v>
      </c>
      <c r="W96" s="108">
        <v>22</v>
      </c>
      <c r="X96" s="108">
        <v>30</v>
      </c>
      <c r="Y96" s="108">
        <v>37</v>
      </c>
      <c r="Z96" s="108">
        <v>46</v>
      </c>
      <c r="AA96" s="108">
        <v>50</v>
      </c>
      <c r="AB96" s="77"/>
      <c r="AC96" s="108">
        <v>17</v>
      </c>
      <c r="AD96" s="108">
        <v>22</v>
      </c>
      <c r="AE96" s="108">
        <v>30</v>
      </c>
      <c r="AF96" s="108">
        <v>37</v>
      </c>
      <c r="AG96" s="108">
        <v>46</v>
      </c>
      <c r="AH96" s="108">
        <v>50</v>
      </c>
      <c r="AI96" s="77"/>
      <c r="AJ96" s="108">
        <v>17</v>
      </c>
      <c r="AK96" s="108">
        <v>22</v>
      </c>
      <c r="AL96" s="108">
        <v>30</v>
      </c>
      <c r="AM96" s="108">
        <v>37</v>
      </c>
      <c r="AN96" s="108">
        <v>46</v>
      </c>
      <c r="AO96" s="108">
        <v>50</v>
      </c>
      <c r="AQ96" s="108">
        <v>17</v>
      </c>
      <c r="AR96" s="108">
        <v>22</v>
      </c>
      <c r="AS96" s="108">
        <v>30</v>
      </c>
      <c r="AT96" s="108">
        <v>37</v>
      </c>
      <c r="AU96" s="108">
        <v>46</v>
      </c>
      <c r="AV96" s="108">
        <v>50</v>
      </c>
      <c r="AX96" s="108">
        <v>17</v>
      </c>
      <c r="AY96" s="108">
        <v>22</v>
      </c>
      <c r="AZ96" s="108">
        <v>30</v>
      </c>
      <c r="BA96" s="108">
        <v>37</v>
      </c>
      <c r="BB96" s="108">
        <v>46</v>
      </c>
      <c r="BC96" s="108">
        <v>50</v>
      </c>
    </row>
    <row r="97" spans="1:55" ht="15.75" x14ac:dyDescent="0.25">
      <c r="C97" s="41" t="s">
        <v>20</v>
      </c>
      <c r="D97" s="41" t="s">
        <v>129</v>
      </c>
      <c r="E97" s="41" t="s">
        <v>130</v>
      </c>
      <c r="F97" s="41" t="s">
        <v>131</v>
      </c>
      <c r="G97" s="41" t="s">
        <v>132</v>
      </c>
      <c r="H97" s="41" t="s">
        <v>133</v>
      </c>
      <c r="K97" s="1"/>
      <c r="L97" s="68"/>
      <c r="M97" s="59" t="s">
        <v>101</v>
      </c>
      <c r="N97" s="47"/>
      <c r="O97" s="108">
        <v>33</v>
      </c>
      <c r="P97" s="108">
        <v>43</v>
      </c>
      <c r="Q97" s="108">
        <v>57</v>
      </c>
      <c r="R97" s="108">
        <v>71</v>
      </c>
      <c r="S97" s="108">
        <v>88</v>
      </c>
      <c r="T97" s="108">
        <v>95</v>
      </c>
      <c r="U97" s="77"/>
      <c r="V97" s="108">
        <v>33</v>
      </c>
      <c r="W97" s="108">
        <v>43</v>
      </c>
      <c r="X97" s="108">
        <v>57</v>
      </c>
      <c r="Y97" s="108">
        <v>71</v>
      </c>
      <c r="Z97" s="108">
        <v>88</v>
      </c>
      <c r="AA97" s="108">
        <v>95</v>
      </c>
      <c r="AB97" s="77"/>
      <c r="AC97" s="108">
        <v>33</v>
      </c>
      <c r="AD97" s="108">
        <v>43</v>
      </c>
      <c r="AE97" s="108">
        <v>57</v>
      </c>
      <c r="AF97" s="108">
        <v>71</v>
      </c>
      <c r="AG97" s="108">
        <v>88</v>
      </c>
      <c r="AH97" s="108">
        <v>95</v>
      </c>
      <c r="AI97" s="77"/>
      <c r="AJ97" s="108">
        <v>33</v>
      </c>
      <c r="AK97" s="108">
        <v>43</v>
      </c>
      <c r="AL97" s="108">
        <v>57</v>
      </c>
      <c r="AM97" s="108">
        <v>71</v>
      </c>
      <c r="AN97" s="108">
        <v>88</v>
      </c>
      <c r="AO97" s="108">
        <v>95</v>
      </c>
      <c r="AQ97" s="108">
        <v>33</v>
      </c>
      <c r="AR97" s="108">
        <v>43</v>
      </c>
      <c r="AS97" s="108">
        <v>57</v>
      </c>
      <c r="AT97" s="108">
        <v>71</v>
      </c>
      <c r="AU97" s="108">
        <v>88</v>
      </c>
      <c r="AV97" s="108">
        <v>95</v>
      </c>
      <c r="AX97" s="108">
        <v>33</v>
      </c>
      <c r="AY97" s="108">
        <v>43</v>
      </c>
      <c r="AZ97" s="108">
        <v>57</v>
      </c>
      <c r="BA97" s="108">
        <v>71</v>
      </c>
      <c r="BB97" s="108">
        <v>88</v>
      </c>
      <c r="BC97" s="108">
        <v>95</v>
      </c>
    </row>
    <row r="98" spans="1:55" ht="15.75" x14ac:dyDescent="0.25">
      <c r="B98" s="27" t="s">
        <v>88</v>
      </c>
      <c r="C98" s="109">
        <f>SUM(D98:H98)</f>
        <v>0</v>
      </c>
      <c r="D98" s="109">
        <f>D86*D71</f>
        <v>0</v>
      </c>
      <c r="E98" s="110">
        <f>E86*D72</f>
        <v>0</v>
      </c>
      <c r="F98" s="110">
        <f>H86*D74</f>
        <v>0</v>
      </c>
      <c r="G98" s="110">
        <f>I86*D75</f>
        <v>0</v>
      </c>
      <c r="H98" s="110">
        <f>J86*D76</f>
        <v>0</v>
      </c>
      <c r="K98" s="1"/>
      <c r="L98" s="68"/>
      <c r="M98" s="59" t="s">
        <v>102</v>
      </c>
      <c r="N98" s="94"/>
      <c r="O98" s="108">
        <v>18</v>
      </c>
      <c r="P98" s="108">
        <v>22</v>
      </c>
      <c r="Q98" s="108">
        <v>30</v>
      </c>
      <c r="R98" s="108">
        <v>37</v>
      </c>
      <c r="S98" s="108">
        <v>45</v>
      </c>
      <c r="T98" s="108">
        <v>50</v>
      </c>
      <c r="U98" s="77"/>
      <c r="V98" s="108">
        <v>10</v>
      </c>
      <c r="W98" s="108">
        <v>13</v>
      </c>
      <c r="X98" s="108">
        <v>17</v>
      </c>
      <c r="Y98" s="108">
        <v>22</v>
      </c>
      <c r="Z98" s="108">
        <v>26</v>
      </c>
      <c r="AA98" s="108">
        <v>29</v>
      </c>
      <c r="AB98" s="77"/>
      <c r="AC98" s="108">
        <v>10</v>
      </c>
      <c r="AD98" s="108">
        <v>13</v>
      </c>
      <c r="AE98" s="108">
        <v>17</v>
      </c>
      <c r="AF98" s="108">
        <v>22</v>
      </c>
      <c r="AG98" s="108">
        <v>26</v>
      </c>
      <c r="AH98" s="108">
        <v>29</v>
      </c>
      <c r="AI98" s="77"/>
      <c r="AJ98" s="108">
        <v>9</v>
      </c>
      <c r="AK98" s="108">
        <v>12</v>
      </c>
      <c r="AL98" s="108">
        <v>16</v>
      </c>
      <c r="AM98" s="108">
        <v>20</v>
      </c>
      <c r="AN98" s="108">
        <v>24</v>
      </c>
      <c r="AO98" s="108">
        <v>26</v>
      </c>
      <c r="AQ98" s="108">
        <v>9</v>
      </c>
      <c r="AR98" s="108">
        <v>12</v>
      </c>
      <c r="AS98" s="108">
        <v>16</v>
      </c>
      <c r="AT98" s="108">
        <v>20</v>
      </c>
      <c r="AU98" s="108">
        <v>24</v>
      </c>
      <c r="AV98" s="108">
        <v>26</v>
      </c>
      <c r="AX98" s="108">
        <v>15</v>
      </c>
      <c r="AY98" s="108">
        <v>19</v>
      </c>
      <c r="AZ98" s="108">
        <v>26</v>
      </c>
      <c r="BA98" s="108">
        <v>32</v>
      </c>
      <c r="BB98" s="108">
        <v>38</v>
      </c>
      <c r="BC98" s="108">
        <v>52</v>
      </c>
    </row>
    <row r="99" spans="1:55" ht="15.75" x14ac:dyDescent="0.25">
      <c r="B99" s="111" t="s">
        <v>51</v>
      </c>
      <c r="C99" s="109">
        <f>SUM(D99:H99)</f>
        <v>0</v>
      </c>
      <c r="D99" s="109">
        <f>D87*E71</f>
        <v>0</v>
      </c>
      <c r="E99" s="110">
        <f>E87*E72</f>
        <v>0</v>
      </c>
      <c r="F99" s="110">
        <f>H87*E74</f>
        <v>0</v>
      </c>
      <c r="G99" s="110">
        <f>I87*E75</f>
        <v>0</v>
      </c>
      <c r="H99" s="110">
        <f>J87*E76</f>
        <v>0</v>
      </c>
      <c r="K99" s="1"/>
      <c r="L99" s="68"/>
      <c r="M99" s="47" t="s">
        <v>103</v>
      </c>
      <c r="N99" s="94"/>
      <c r="O99" s="102"/>
      <c r="P99" s="102"/>
      <c r="Q99" s="102"/>
      <c r="R99" s="102"/>
      <c r="S99" s="102"/>
      <c r="T99" s="102"/>
      <c r="U99" s="77"/>
      <c r="V99" s="103"/>
      <c r="W99" s="103"/>
      <c r="X99" s="103"/>
      <c r="Y99" s="103"/>
      <c r="Z99" s="103"/>
      <c r="AA99" s="103"/>
      <c r="AB99" s="77"/>
      <c r="AC99" s="102"/>
      <c r="AD99" s="102"/>
      <c r="AE99" s="102"/>
      <c r="AF99" s="102"/>
      <c r="AG99" s="102"/>
      <c r="AH99" s="102"/>
      <c r="AI99" s="77"/>
      <c r="AJ99" s="104"/>
      <c r="AK99" s="104"/>
      <c r="AL99" s="104"/>
      <c r="AM99" s="104"/>
      <c r="AN99" s="104"/>
      <c r="AO99" s="104"/>
      <c r="AQ99" s="105"/>
      <c r="AR99" s="105"/>
      <c r="AS99" s="105"/>
      <c r="AT99" s="105"/>
      <c r="AU99" s="105"/>
      <c r="AV99" s="105"/>
      <c r="AX99" s="106"/>
      <c r="AY99" s="106"/>
      <c r="AZ99" s="106"/>
      <c r="BA99" s="106"/>
      <c r="BB99" s="106"/>
      <c r="BC99" s="106"/>
    </row>
    <row r="100" spans="1:55" ht="15.75" x14ac:dyDescent="0.25">
      <c r="B100" s="111" t="s">
        <v>53</v>
      </c>
      <c r="C100" s="109">
        <f>SUM(D100:H100)</f>
        <v>0</v>
      </c>
      <c r="D100" s="109">
        <f>D88*F71</f>
        <v>0</v>
      </c>
      <c r="E100" s="110">
        <f>E88*F72</f>
        <v>0</v>
      </c>
      <c r="F100" s="110">
        <f>H88*F74</f>
        <v>0</v>
      </c>
      <c r="G100" s="110">
        <f>I88*F75</f>
        <v>0</v>
      </c>
      <c r="H100" s="110">
        <f>J88*F76</f>
        <v>0</v>
      </c>
      <c r="K100" s="1"/>
      <c r="L100" s="68"/>
      <c r="M100" s="51" t="s">
        <v>137</v>
      </c>
      <c r="N100" s="94"/>
      <c r="O100" s="107">
        <v>6</v>
      </c>
      <c r="P100" s="107">
        <v>7</v>
      </c>
      <c r="Q100" s="107">
        <v>10</v>
      </c>
      <c r="R100" s="107">
        <v>12</v>
      </c>
      <c r="S100" s="107">
        <v>15</v>
      </c>
      <c r="T100" s="107">
        <v>16</v>
      </c>
      <c r="U100" s="77"/>
      <c r="V100" s="107">
        <v>6</v>
      </c>
      <c r="W100" s="107">
        <v>7</v>
      </c>
      <c r="X100" s="107">
        <v>10</v>
      </c>
      <c r="Y100" s="107">
        <v>12</v>
      </c>
      <c r="Z100" s="107">
        <v>15</v>
      </c>
      <c r="AA100" s="107">
        <v>16</v>
      </c>
      <c r="AB100" s="77"/>
      <c r="AC100" s="107">
        <v>6</v>
      </c>
      <c r="AD100" s="107">
        <v>7</v>
      </c>
      <c r="AE100" s="107">
        <v>10</v>
      </c>
      <c r="AF100" s="107">
        <v>12</v>
      </c>
      <c r="AG100" s="107">
        <v>15</v>
      </c>
      <c r="AH100" s="107">
        <v>16</v>
      </c>
      <c r="AI100" s="77"/>
      <c r="AJ100" s="107">
        <v>6</v>
      </c>
      <c r="AK100" s="107">
        <v>7</v>
      </c>
      <c r="AL100" s="107">
        <v>10</v>
      </c>
      <c r="AM100" s="107">
        <v>12</v>
      </c>
      <c r="AN100" s="107">
        <v>15</v>
      </c>
      <c r="AO100" s="107">
        <v>16</v>
      </c>
      <c r="AQ100" s="107">
        <v>6</v>
      </c>
      <c r="AR100" s="107">
        <v>7</v>
      </c>
      <c r="AS100" s="107">
        <v>10</v>
      </c>
      <c r="AT100" s="107">
        <v>12</v>
      </c>
      <c r="AU100" s="107">
        <v>15</v>
      </c>
      <c r="AV100" s="107">
        <v>16</v>
      </c>
      <c r="AX100" s="107">
        <v>6</v>
      </c>
      <c r="AY100" s="107">
        <v>7</v>
      </c>
      <c r="AZ100" s="107">
        <v>10</v>
      </c>
      <c r="BA100" s="107">
        <v>12</v>
      </c>
      <c r="BB100" s="107">
        <v>15</v>
      </c>
      <c r="BC100" s="107">
        <v>16</v>
      </c>
    </row>
    <row r="101" spans="1:55" ht="15.75" x14ac:dyDescent="0.25">
      <c r="B101" s="111"/>
      <c r="C101" s="109"/>
      <c r="D101" s="109"/>
      <c r="E101" s="110"/>
      <c r="F101" s="110"/>
      <c r="G101" s="110"/>
      <c r="H101" s="110"/>
      <c r="K101" s="1"/>
      <c r="L101" s="68"/>
      <c r="M101" s="51" t="s">
        <v>98</v>
      </c>
      <c r="N101" s="59"/>
      <c r="O101" s="107">
        <v>12</v>
      </c>
      <c r="P101" s="107">
        <v>16</v>
      </c>
      <c r="Q101" s="107">
        <v>21</v>
      </c>
      <c r="R101" s="107">
        <v>27</v>
      </c>
      <c r="S101" s="107">
        <v>33</v>
      </c>
      <c r="T101" s="107">
        <v>36</v>
      </c>
      <c r="U101" s="77"/>
      <c r="V101" s="107">
        <v>12</v>
      </c>
      <c r="W101" s="107">
        <v>16</v>
      </c>
      <c r="X101" s="107">
        <v>21</v>
      </c>
      <c r="Y101" s="107">
        <v>27</v>
      </c>
      <c r="Z101" s="107">
        <v>33</v>
      </c>
      <c r="AA101" s="107">
        <v>36</v>
      </c>
      <c r="AB101" s="77"/>
      <c r="AC101" s="107">
        <v>12</v>
      </c>
      <c r="AD101" s="107">
        <v>16</v>
      </c>
      <c r="AE101" s="107">
        <v>21</v>
      </c>
      <c r="AF101" s="107">
        <v>27</v>
      </c>
      <c r="AG101" s="107">
        <v>33</v>
      </c>
      <c r="AH101" s="107">
        <v>36</v>
      </c>
      <c r="AI101" s="77"/>
      <c r="AJ101" s="107">
        <v>12</v>
      </c>
      <c r="AK101" s="107">
        <v>16</v>
      </c>
      <c r="AL101" s="107">
        <v>21</v>
      </c>
      <c r="AM101" s="107">
        <v>27</v>
      </c>
      <c r="AN101" s="107">
        <v>33</v>
      </c>
      <c r="AO101" s="107">
        <v>36</v>
      </c>
      <c r="AQ101" s="107">
        <v>12</v>
      </c>
      <c r="AR101" s="107">
        <v>16</v>
      </c>
      <c r="AS101" s="107">
        <v>21</v>
      </c>
      <c r="AT101" s="107">
        <v>27</v>
      </c>
      <c r="AU101" s="107">
        <v>33</v>
      </c>
      <c r="AV101" s="107">
        <v>36</v>
      </c>
      <c r="AX101" s="107">
        <v>12</v>
      </c>
      <c r="AY101" s="107">
        <v>16</v>
      </c>
      <c r="AZ101" s="107">
        <v>21</v>
      </c>
      <c r="BA101" s="107">
        <v>27</v>
      </c>
      <c r="BB101" s="107">
        <v>33</v>
      </c>
      <c r="BC101" s="107">
        <v>36</v>
      </c>
    </row>
    <row r="102" spans="1:55" ht="15.75" x14ac:dyDescent="0.25">
      <c r="B102" s="27" t="s">
        <v>20</v>
      </c>
      <c r="C102" s="112">
        <f>SUM(D102:H102)</f>
        <v>0</v>
      </c>
      <c r="D102" s="109">
        <f>SUM(D98:D100)</f>
        <v>0</v>
      </c>
      <c r="E102" s="109">
        <f>SUM(E98:E100)</f>
        <v>0</v>
      </c>
      <c r="F102" s="109">
        <f>SUM(F98:F100)</f>
        <v>0</v>
      </c>
      <c r="G102" s="109">
        <f>SUM(G98:G100)</f>
        <v>0</v>
      </c>
      <c r="H102" s="109">
        <f>SUM(H98:H100)</f>
        <v>0</v>
      </c>
      <c r="K102" s="1"/>
      <c r="L102" s="68"/>
      <c r="M102" s="51" t="s">
        <v>138</v>
      </c>
      <c r="N102" s="59"/>
      <c r="O102" s="107">
        <v>22</v>
      </c>
      <c r="P102" s="107">
        <v>28</v>
      </c>
      <c r="Q102" s="107">
        <v>37</v>
      </c>
      <c r="R102" s="107">
        <v>46</v>
      </c>
      <c r="S102" s="107">
        <v>57</v>
      </c>
      <c r="T102" s="107">
        <v>62</v>
      </c>
      <c r="U102" s="77"/>
      <c r="V102" s="107">
        <v>22</v>
      </c>
      <c r="W102" s="107">
        <v>28</v>
      </c>
      <c r="X102" s="107">
        <v>37</v>
      </c>
      <c r="Y102" s="107">
        <v>46</v>
      </c>
      <c r="Z102" s="107">
        <v>57</v>
      </c>
      <c r="AA102" s="107">
        <v>62</v>
      </c>
      <c r="AB102" s="77"/>
      <c r="AC102" s="107">
        <v>22</v>
      </c>
      <c r="AD102" s="107">
        <v>28</v>
      </c>
      <c r="AE102" s="107">
        <v>37</v>
      </c>
      <c r="AF102" s="107">
        <v>46</v>
      </c>
      <c r="AG102" s="107">
        <v>57</v>
      </c>
      <c r="AH102" s="107">
        <v>62</v>
      </c>
      <c r="AI102" s="77"/>
      <c r="AJ102" s="107">
        <v>22</v>
      </c>
      <c r="AK102" s="107">
        <v>28</v>
      </c>
      <c r="AL102" s="107">
        <v>37</v>
      </c>
      <c r="AM102" s="107">
        <v>46</v>
      </c>
      <c r="AN102" s="107">
        <v>57</v>
      </c>
      <c r="AO102" s="107">
        <v>62</v>
      </c>
      <c r="AQ102" s="107">
        <v>22</v>
      </c>
      <c r="AR102" s="107">
        <v>28</v>
      </c>
      <c r="AS102" s="107">
        <v>37</v>
      </c>
      <c r="AT102" s="107">
        <v>46</v>
      </c>
      <c r="AU102" s="107">
        <v>57</v>
      </c>
      <c r="AV102" s="107">
        <v>62</v>
      </c>
      <c r="AX102" s="107">
        <v>22</v>
      </c>
      <c r="AY102" s="107">
        <v>28</v>
      </c>
      <c r="AZ102" s="107">
        <v>37</v>
      </c>
      <c r="BA102" s="107">
        <v>46</v>
      </c>
      <c r="BB102" s="107">
        <v>57</v>
      </c>
      <c r="BC102" s="107">
        <v>62</v>
      </c>
    </row>
    <row r="103" spans="1:55" ht="15.75" x14ac:dyDescent="0.25">
      <c r="C103" s="109"/>
      <c r="D103" s="109"/>
      <c r="E103" s="109"/>
      <c r="F103" s="109"/>
      <c r="G103" s="109"/>
      <c r="H103" s="109"/>
      <c r="I103" s="113"/>
      <c r="K103" s="1"/>
      <c r="L103" s="68"/>
      <c r="M103" s="51" t="s">
        <v>99</v>
      </c>
      <c r="N103" s="59"/>
      <c r="O103" s="107">
        <v>13</v>
      </c>
      <c r="P103" s="107">
        <v>17</v>
      </c>
      <c r="Q103" s="107">
        <v>23</v>
      </c>
      <c r="R103" s="107">
        <v>28</v>
      </c>
      <c r="S103" s="107">
        <v>35</v>
      </c>
      <c r="T103" s="107">
        <v>38</v>
      </c>
      <c r="U103" s="77"/>
      <c r="V103" s="107">
        <v>13</v>
      </c>
      <c r="W103" s="107">
        <v>17</v>
      </c>
      <c r="X103" s="107">
        <v>23</v>
      </c>
      <c r="Y103" s="107">
        <v>28</v>
      </c>
      <c r="Z103" s="107">
        <v>35</v>
      </c>
      <c r="AA103" s="107">
        <v>38</v>
      </c>
      <c r="AB103" s="77"/>
      <c r="AC103" s="107">
        <v>13</v>
      </c>
      <c r="AD103" s="107">
        <v>17</v>
      </c>
      <c r="AE103" s="107">
        <v>23</v>
      </c>
      <c r="AF103" s="107">
        <v>28</v>
      </c>
      <c r="AG103" s="107">
        <v>35</v>
      </c>
      <c r="AH103" s="107">
        <v>38</v>
      </c>
      <c r="AI103" s="77"/>
      <c r="AJ103" s="107">
        <v>13</v>
      </c>
      <c r="AK103" s="107">
        <v>17</v>
      </c>
      <c r="AL103" s="107">
        <v>23</v>
      </c>
      <c r="AM103" s="107">
        <v>28</v>
      </c>
      <c r="AN103" s="107">
        <v>35</v>
      </c>
      <c r="AO103" s="107">
        <v>38</v>
      </c>
      <c r="AQ103" s="107">
        <v>13</v>
      </c>
      <c r="AR103" s="107">
        <v>17</v>
      </c>
      <c r="AS103" s="107">
        <v>23</v>
      </c>
      <c r="AT103" s="107">
        <v>28</v>
      </c>
      <c r="AU103" s="107">
        <v>35</v>
      </c>
      <c r="AV103" s="107">
        <v>38</v>
      </c>
      <c r="AX103" s="107">
        <v>13</v>
      </c>
      <c r="AY103" s="107">
        <v>17</v>
      </c>
      <c r="AZ103" s="107">
        <v>23</v>
      </c>
      <c r="BA103" s="107">
        <v>28</v>
      </c>
      <c r="BB103" s="107">
        <v>35</v>
      </c>
      <c r="BC103" s="107">
        <v>38</v>
      </c>
    </row>
    <row r="104" spans="1:55" ht="15.75" x14ac:dyDescent="0.25">
      <c r="K104" s="1"/>
      <c r="L104" s="68"/>
      <c r="M104" s="59" t="s">
        <v>163</v>
      </c>
      <c r="O104" s="98">
        <v>28</v>
      </c>
      <c r="P104" s="98">
        <v>36</v>
      </c>
      <c r="Q104" s="98">
        <v>43</v>
      </c>
      <c r="R104" s="98">
        <v>52</v>
      </c>
      <c r="S104" s="98">
        <v>58</v>
      </c>
      <c r="T104" s="98">
        <v>65</v>
      </c>
      <c r="U104" s="77"/>
      <c r="V104" s="98">
        <v>28</v>
      </c>
      <c r="W104" s="98">
        <v>36</v>
      </c>
      <c r="X104" s="98">
        <v>43</v>
      </c>
      <c r="Y104" s="98">
        <v>52</v>
      </c>
      <c r="Z104" s="98">
        <v>58</v>
      </c>
      <c r="AA104" s="98">
        <v>65</v>
      </c>
      <c r="AB104" s="77"/>
      <c r="AC104" s="98">
        <v>28</v>
      </c>
      <c r="AD104" s="98">
        <v>36</v>
      </c>
      <c r="AE104" s="98">
        <v>43</v>
      </c>
      <c r="AF104" s="98">
        <v>52</v>
      </c>
      <c r="AG104" s="98">
        <v>58</v>
      </c>
      <c r="AH104" s="98">
        <v>65</v>
      </c>
      <c r="AI104" s="77"/>
      <c r="AJ104" s="98">
        <v>28</v>
      </c>
      <c r="AK104" s="98">
        <v>36</v>
      </c>
      <c r="AL104" s="98">
        <v>43</v>
      </c>
      <c r="AM104" s="98">
        <v>52</v>
      </c>
      <c r="AN104" s="98">
        <v>58</v>
      </c>
      <c r="AO104" s="98">
        <v>65</v>
      </c>
      <c r="AQ104" s="98">
        <v>28</v>
      </c>
      <c r="AR104" s="98">
        <v>36</v>
      </c>
      <c r="AS104" s="98">
        <v>43</v>
      </c>
      <c r="AT104" s="98">
        <v>52</v>
      </c>
      <c r="AU104" s="98">
        <v>58</v>
      </c>
      <c r="AV104" s="98">
        <v>65</v>
      </c>
      <c r="AX104" s="98">
        <v>28</v>
      </c>
      <c r="AY104" s="98">
        <v>36</v>
      </c>
      <c r="AZ104" s="98">
        <v>43</v>
      </c>
      <c r="BA104" s="98">
        <v>52</v>
      </c>
      <c r="BB104" s="98">
        <v>58</v>
      </c>
      <c r="BC104" s="98">
        <v>65</v>
      </c>
    </row>
    <row r="105" spans="1:55" ht="15.75" x14ac:dyDescent="0.25">
      <c r="A105" s="16"/>
      <c r="B105" s="16"/>
      <c r="C105" s="114"/>
      <c r="D105" s="115"/>
      <c r="E105" s="1"/>
      <c r="F105" s="1"/>
      <c r="G105" s="1"/>
      <c r="H105" s="1"/>
      <c r="I105" s="1"/>
      <c r="J105" s="1"/>
      <c r="K105" s="1"/>
      <c r="L105" s="2"/>
      <c r="M105" s="116" t="s">
        <v>164</v>
      </c>
      <c r="O105" s="98">
        <v>52</v>
      </c>
      <c r="P105" s="98">
        <v>52</v>
      </c>
      <c r="Q105" s="98">
        <v>52</v>
      </c>
      <c r="R105" s="98">
        <v>52</v>
      </c>
      <c r="S105" s="98">
        <v>52</v>
      </c>
      <c r="T105" s="98">
        <v>52</v>
      </c>
      <c r="U105" s="77"/>
      <c r="V105" s="98">
        <v>52</v>
      </c>
      <c r="W105" s="98">
        <v>52</v>
      </c>
      <c r="X105" s="98">
        <v>52</v>
      </c>
      <c r="Y105" s="98">
        <v>52</v>
      </c>
      <c r="Z105" s="98">
        <v>52</v>
      </c>
      <c r="AA105" s="98">
        <v>52</v>
      </c>
      <c r="AB105" s="77"/>
      <c r="AC105" s="98">
        <v>52</v>
      </c>
      <c r="AD105" s="98">
        <v>52</v>
      </c>
      <c r="AE105" s="98">
        <v>52</v>
      </c>
      <c r="AF105" s="98">
        <v>52</v>
      </c>
      <c r="AG105" s="98">
        <v>52</v>
      </c>
      <c r="AH105" s="98">
        <v>52</v>
      </c>
      <c r="AI105" s="77"/>
      <c r="AJ105" s="98">
        <v>52</v>
      </c>
      <c r="AK105" s="98">
        <v>52</v>
      </c>
      <c r="AL105" s="98">
        <v>52</v>
      </c>
      <c r="AM105" s="98">
        <v>52</v>
      </c>
      <c r="AN105" s="98">
        <v>52</v>
      </c>
      <c r="AO105" s="98">
        <v>52</v>
      </c>
      <c r="AQ105" s="98">
        <v>52</v>
      </c>
      <c r="AR105" s="98">
        <v>52</v>
      </c>
      <c r="AS105" s="98">
        <v>52</v>
      </c>
      <c r="AT105" s="98">
        <v>52</v>
      </c>
      <c r="AU105" s="98">
        <v>52</v>
      </c>
      <c r="AV105" s="98">
        <v>52</v>
      </c>
      <c r="AX105" s="98">
        <v>52</v>
      </c>
      <c r="AY105" s="98">
        <v>52</v>
      </c>
      <c r="AZ105" s="98">
        <v>52</v>
      </c>
      <c r="BA105" s="98">
        <v>52</v>
      </c>
      <c r="BB105" s="98">
        <v>52</v>
      </c>
      <c r="BC105" s="98">
        <v>52</v>
      </c>
    </row>
    <row r="106" spans="1:55" ht="15.75" x14ac:dyDescent="0.25">
      <c r="A106" s="1"/>
      <c r="B106" s="1"/>
      <c r="C106" s="1"/>
      <c r="D106" s="1"/>
      <c r="E106" s="1"/>
      <c r="F106" s="1"/>
      <c r="G106" s="1"/>
      <c r="H106" s="1"/>
      <c r="I106" s="1"/>
      <c r="J106" s="1"/>
      <c r="K106" s="1"/>
      <c r="L106" s="2"/>
      <c r="M106" s="59" t="s">
        <v>165</v>
      </c>
      <c r="O106" s="98">
        <v>18</v>
      </c>
      <c r="P106" s="98">
        <v>18</v>
      </c>
      <c r="Q106" s="98">
        <v>18</v>
      </c>
      <c r="R106" s="98">
        <v>18</v>
      </c>
      <c r="S106" s="98">
        <v>18</v>
      </c>
      <c r="T106" s="98">
        <v>18</v>
      </c>
      <c r="U106" s="77"/>
      <c r="V106" s="98">
        <v>18</v>
      </c>
      <c r="W106" s="98">
        <v>18</v>
      </c>
      <c r="X106" s="98">
        <v>18</v>
      </c>
      <c r="Y106" s="98">
        <v>18</v>
      </c>
      <c r="Z106" s="98">
        <v>18</v>
      </c>
      <c r="AA106" s="98">
        <v>18</v>
      </c>
      <c r="AB106" s="77"/>
      <c r="AC106" s="98">
        <v>18</v>
      </c>
      <c r="AD106" s="98">
        <v>18</v>
      </c>
      <c r="AE106" s="98">
        <v>18</v>
      </c>
      <c r="AF106" s="98">
        <v>18</v>
      </c>
      <c r="AG106" s="98">
        <v>18</v>
      </c>
      <c r="AH106" s="98">
        <v>18</v>
      </c>
      <c r="AI106" s="77"/>
      <c r="AJ106" s="98">
        <v>18</v>
      </c>
      <c r="AK106" s="98">
        <v>18</v>
      </c>
      <c r="AL106" s="98">
        <v>18</v>
      </c>
      <c r="AM106" s="98">
        <v>18</v>
      </c>
      <c r="AN106" s="98">
        <v>18</v>
      </c>
      <c r="AO106" s="98">
        <v>18</v>
      </c>
      <c r="AQ106" s="98">
        <v>18</v>
      </c>
      <c r="AR106" s="98">
        <v>18</v>
      </c>
      <c r="AS106" s="98">
        <v>18</v>
      </c>
      <c r="AT106" s="98">
        <v>18</v>
      </c>
      <c r="AU106" s="98">
        <v>18</v>
      </c>
      <c r="AV106" s="98">
        <v>18</v>
      </c>
      <c r="AX106" s="98">
        <v>18</v>
      </c>
      <c r="AY106" s="98">
        <v>18</v>
      </c>
      <c r="AZ106" s="98">
        <v>18</v>
      </c>
      <c r="BA106" s="98">
        <v>18</v>
      </c>
      <c r="BB106" s="98">
        <v>18</v>
      </c>
      <c r="BC106" s="98">
        <v>18</v>
      </c>
    </row>
    <row r="107" spans="1:55" ht="15.75" x14ac:dyDescent="0.25">
      <c r="A107" s="191" t="s">
        <v>19</v>
      </c>
      <c r="B107" s="192"/>
      <c r="C107" s="192"/>
      <c r="D107" s="192"/>
      <c r="E107" s="192"/>
      <c r="F107" s="192"/>
      <c r="G107" s="192"/>
      <c r="H107" s="192"/>
      <c r="I107" s="192"/>
      <c r="J107" s="193"/>
      <c r="K107" s="1"/>
      <c r="L107" s="2"/>
      <c r="M107" s="59" t="s">
        <v>140</v>
      </c>
      <c r="O107" s="108">
        <v>4</v>
      </c>
      <c r="P107" s="108">
        <v>5</v>
      </c>
      <c r="Q107" s="108">
        <v>5</v>
      </c>
      <c r="R107" s="108">
        <v>5</v>
      </c>
      <c r="S107" s="108">
        <v>5</v>
      </c>
      <c r="T107" s="108">
        <v>5</v>
      </c>
      <c r="V107" s="108">
        <v>4</v>
      </c>
      <c r="W107" s="108">
        <v>5</v>
      </c>
      <c r="X107" s="108">
        <v>5</v>
      </c>
      <c r="Y107" s="108">
        <v>5</v>
      </c>
      <c r="Z107" s="108">
        <v>5</v>
      </c>
      <c r="AA107" s="108">
        <v>5</v>
      </c>
      <c r="AC107" s="108">
        <v>4</v>
      </c>
      <c r="AD107" s="108">
        <v>5</v>
      </c>
      <c r="AE107" s="108">
        <v>5</v>
      </c>
      <c r="AF107" s="108">
        <v>5</v>
      </c>
      <c r="AG107" s="108">
        <v>5</v>
      </c>
      <c r="AH107" s="108">
        <v>5</v>
      </c>
      <c r="AJ107" s="108">
        <v>4</v>
      </c>
      <c r="AK107" s="108">
        <v>5</v>
      </c>
      <c r="AL107" s="108">
        <v>5</v>
      </c>
      <c r="AM107" s="108">
        <v>5</v>
      </c>
      <c r="AN107" s="108">
        <v>5</v>
      </c>
      <c r="AO107" s="108">
        <v>5</v>
      </c>
      <c r="AQ107" s="108">
        <v>4</v>
      </c>
      <c r="AR107" s="108">
        <v>5</v>
      </c>
      <c r="AS107" s="108">
        <v>5</v>
      </c>
      <c r="AT107" s="108">
        <v>5</v>
      </c>
      <c r="AU107" s="108">
        <v>5</v>
      </c>
      <c r="AV107" s="108">
        <v>5</v>
      </c>
      <c r="AX107" s="108">
        <v>4</v>
      </c>
      <c r="AY107" s="108">
        <v>5</v>
      </c>
      <c r="AZ107" s="108">
        <v>5</v>
      </c>
      <c r="BA107" s="108">
        <v>5</v>
      </c>
      <c r="BB107" s="108">
        <v>5</v>
      </c>
      <c r="BC107" s="108">
        <v>5</v>
      </c>
    </row>
    <row r="108" spans="1:55" ht="15.75" x14ac:dyDescent="0.25">
      <c r="A108" s="191" t="s">
        <v>73</v>
      </c>
      <c r="B108" s="192"/>
      <c r="C108" s="192"/>
      <c r="D108" s="192"/>
      <c r="E108" s="192"/>
      <c r="F108" s="192"/>
      <c r="G108" s="192"/>
      <c r="H108" s="192"/>
      <c r="I108" s="192"/>
      <c r="J108" s="193"/>
      <c r="K108" s="1"/>
      <c r="L108" s="2"/>
      <c r="M108" s="59" t="s">
        <v>139</v>
      </c>
      <c r="O108" s="108">
        <v>4</v>
      </c>
      <c r="P108" s="108">
        <v>4</v>
      </c>
      <c r="Q108" s="108">
        <v>4</v>
      </c>
      <c r="R108" s="108">
        <v>5</v>
      </c>
      <c r="S108" s="108">
        <v>5</v>
      </c>
      <c r="T108" s="108">
        <v>5</v>
      </c>
      <c r="V108" s="108">
        <v>4</v>
      </c>
      <c r="W108" s="108">
        <v>4</v>
      </c>
      <c r="X108" s="108">
        <v>4</v>
      </c>
      <c r="Y108" s="108">
        <v>5</v>
      </c>
      <c r="Z108" s="108">
        <v>5</v>
      </c>
      <c r="AA108" s="108">
        <v>5</v>
      </c>
      <c r="AC108" s="108">
        <v>4</v>
      </c>
      <c r="AD108" s="108">
        <v>4</v>
      </c>
      <c r="AE108" s="108">
        <v>4</v>
      </c>
      <c r="AF108" s="108">
        <v>5</v>
      </c>
      <c r="AG108" s="108">
        <v>5</v>
      </c>
      <c r="AH108" s="108">
        <v>5</v>
      </c>
      <c r="AJ108" s="108">
        <v>4</v>
      </c>
      <c r="AK108" s="108">
        <v>4</v>
      </c>
      <c r="AL108" s="108">
        <v>4</v>
      </c>
      <c r="AM108" s="108">
        <v>5</v>
      </c>
      <c r="AN108" s="108">
        <v>5</v>
      </c>
      <c r="AO108" s="108">
        <v>5</v>
      </c>
      <c r="AQ108" s="108">
        <v>4</v>
      </c>
      <c r="AR108" s="108">
        <v>4</v>
      </c>
      <c r="AS108" s="108">
        <v>4</v>
      </c>
      <c r="AT108" s="108">
        <v>5</v>
      </c>
      <c r="AU108" s="108">
        <v>5</v>
      </c>
      <c r="AV108" s="108">
        <v>5</v>
      </c>
      <c r="AX108" s="108">
        <v>4</v>
      </c>
      <c r="AY108" s="108">
        <v>4</v>
      </c>
      <c r="AZ108" s="108">
        <v>4</v>
      </c>
      <c r="BA108" s="108">
        <v>5</v>
      </c>
      <c r="BB108" s="108">
        <v>5</v>
      </c>
      <c r="BC108" s="108">
        <v>5</v>
      </c>
    </row>
    <row r="109" spans="1:55" ht="15.75" x14ac:dyDescent="0.25">
      <c r="A109" s="21"/>
      <c r="B109" s="21"/>
      <c r="C109" s="21"/>
      <c r="D109" s="21"/>
      <c r="E109" s="21"/>
      <c r="F109" s="21"/>
      <c r="G109" s="21"/>
      <c r="H109" s="21"/>
      <c r="I109" s="21"/>
      <c r="J109" s="21"/>
      <c r="K109" s="21"/>
      <c r="L109" s="2"/>
    </row>
    <row r="110" spans="1:55" ht="15.75" x14ac:dyDescent="0.25">
      <c r="A110" s="191" t="s">
        <v>115</v>
      </c>
      <c r="B110" s="192"/>
      <c r="C110" s="192"/>
      <c r="D110" s="192"/>
      <c r="E110" s="192"/>
      <c r="F110" s="192"/>
      <c r="G110" s="192"/>
      <c r="H110" s="192"/>
      <c r="I110" s="192"/>
      <c r="J110" s="193"/>
      <c r="K110" s="1"/>
      <c r="L110" s="2"/>
    </row>
    <row r="111" spans="1:55" x14ac:dyDescent="0.2">
      <c r="A111" s="1"/>
      <c r="B111" s="1"/>
      <c r="C111" s="117"/>
      <c r="D111" s="117"/>
      <c r="E111" s="117"/>
      <c r="F111" s="117"/>
      <c r="G111" s="117"/>
      <c r="H111" s="1"/>
      <c r="I111" s="1"/>
      <c r="J111" s="1"/>
      <c r="K111" s="1"/>
      <c r="L111" s="2"/>
      <c r="M111" s="118" t="s">
        <v>157</v>
      </c>
      <c r="N111" s="119" t="str">
        <f>C26</f>
        <v>Choose from list</v>
      </c>
    </row>
    <row r="112" spans="1:55" x14ac:dyDescent="0.2">
      <c r="A112" s="178" t="s">
        <v>134</v>
      </c>
      <c r="B112" s="179" t="s">
        <v>76</v>
      </c>
      <c r="C112" s="180" t="s">
        <v>56</v>
      </c>
      <c r="D112" s="180" t="s">
        <v>54</v>
      </c>
      <c r="E112" s="180" t="s">
        <v>46</v>
      </c>
      <c r="F112" s="178" t="s">
        <v>146</v>
      </c>
      <c r="G112" s="179" t="s">
        <v>72</v>
      </c>
      <c r="H112" s="176" t="s">
        <v>44</v>
      </c>
      <c r="I112" s="176" t="s">
        <v>57</v>
      </c>
      <c r="J112" s="176" t="s">
        <v>152</v>
      </c>
      <c r="K112" s="1"/>
      <c r="L112" s="2"/>
      <c r="M112" s="3" t="s">
        <v>158</v>
      </c>
    </row>
    <row r="113" spans="1:14" x14ac:dyDescent="0.2">
      <c r="A113" s="177"/>
      <c r="B113" s="180"/>
      <c r="C113" s="180"/>
      <c r="D113" s="180"/>
      <c r="E113" s="180"/>
      <c r="F113" s="177"/>
      <c r="G113" s="180"/>
      <c r="H113" s="177"/>
      <c r="I113" s="177"/>
      <c r="J113" s="177"/>
      <c r="K113" s="1"/>
      <c r="L113" s="2"/>
      <c r="M113" s="120" t="s">
        <v>116</v>
      </c>
      <c r="N113" s="119"/>
    </row>
    <row r="114" spans="1:14" x14ac:dyDescent="0.2">
      <c r="A114" s="1"/>
      <c r="B114" s="65"/>
      <c r="C114" s="65"/>
      <c r="D114" s="65"/>
      <c r="E114" s="65"/>
      <c r="G114" s="65"/>
      <c r="H114" s="65"/>
      <c r="I114" s="65"/>
      <c r="J114" s="65"/>
      <c r="K114" s="1"/>
      <c r="L114" s="2"/>
      <c r="M114" s="120" t="s">
        <v>174</v>
      </c>
      <c r="N114" s="119"/>
    </row>
    <row r="115" spans="1:14" x14ac:dyDescent="0.2">
      <c r="A115" s="63">
        <f>E43</f>
        <v>0</v>
      </c>
      <c r="B115" s="121">
        <f>0.3*($C$180/12)</f>
        <v>0</v>
      </c>
      <c r="C115" s="122">
        <f>IF(ISBLANK($C$57),0,IF($C$57="Y",0,LOOKUP($D$57,$N$57:$N$60,O$57:O$60)))</f>
        <v>0</v>
      </c>
      <c r="D115" s="122">
        <f>IF(ISBLANK($C$58),0,IF($C$58="Y",0,LOOKUP($D$58,$N$62:$N$64,O$62:O$64)))</f>
        <v>0</v>
      </c>
      <c r="E115" s="122">
        <f>IF(ISBLANK($C$59),0,IF($C$59="Y",0,O$65))</f>
        <v>0</v>
      </c>
      <c r="F115" s="122">
        <f>IF(ISBLANK($C$60),0,IF($C$60="Y",0,O$66))</f>
        <v>0</v>
      </c>
      <c r="G115" s="123">
        <f>IF(ISBLANK($C$61),0,IF($C$61="Y",0,LOOKUP($D$61,$N$68:$N$71,O$68:O$71)))</f>
        <v>0</v>
      </c>
      <c r="H115" s="122">
        <f>IF(ISBLANK($C$62),0,IF($C$62="Y",0,$O$72))</f>
        <v>0</v>
      </c>
      <c r="I115" s="122">
        <f>IF(ISBLANK($C$63),0,IF($C$63="Y",0,$O$73))</f>
        <v>0</v>
      </c>
      <c r="J115" s="122">
        <f>IF(ISBLANK($C$64),0,IF($C$64="Y",0,$O$74))</f>
        <v>0</v>
      </c>
      <c r="K115" s="1"/>
      <c r="L115" s="2"/>
      <c r="M115" s="120" t="s">
        <v>175</v>
      </c>
      <c r="N115" s="119"/>
    </row>
    <row r="116" spans="1:14" x14ac:dyDescent="0.2">
      <c r="A116" s="63">
        <f>E44</f>
        <v>0</v>
      </c>
      <c r="B116" s="121">
        <f>0.3*($C$181/12)</f>
        <v>0</v>
      </c>
      <c r="C116" s="122">
        <f>IF(ISBLANK($C$57),0,IF($C$57="Y",0,LOOKUP($D$57,$N$57:$N$60,O$57:O$60)))</f>
        <v>0</v>
      </c>
      <c r="D116" s="122">
        <f>IF(ISBLANK($C$58),0,IF($C$58="Y",0,LOOKUP($D$58,$N$62:$N$64,O$62:O$64)))</f>
        <v>0</v>
      </c>
      <c r="E116" s="122">
        <f>IF(ISBLANK($C$59),0,IF($C$59="Y",0,O$65))</f>
        <v>0</v>
      </c>
      <c r="F116" s="122">
        <f>IF(ISBLANK($C$60),0,IF($C$60="Y",0,O$66))</f>
        <v>0</v>
      </c>
      <c r="G116" s="123">
        <f>IF(ISBLANK($C$61),0,IF($C$61="Y",0,LOOKUP($D$61,$N$68:$N$71,O$68:O$71)))</f>
        <v>0</v>
      </c>
      <c r="H116" s="122">
        <f>IF(ISBLANK($C$62),0,IF($C$62="Y",0,$O$72))</f>
        <v>0</v>
      </c>
      <c r="I116" s="122">
        <f>IF(ISBLANK($C$63),0,IF($C$63="Y",0,$O$73))</f>
        <v>0</v>
      </c>
      <c r="J116" s="122">
        <f>IF(ISBLANK($C$64),0,IF($C$64="Y",0,$O$74))</f>
        <v>0</v>
      </c>
      <c r="K116" s="1"/>
      <c r="L116" s="2"/>
      <c r="M116" s="120" t="s">
        <v>176</v>
      </c>
      <c r="N116" s="119"/>
    </row>
    <row r="117" spans="1:14" x14ac:dyDescent="0.2">
      <c r="A117" s="1"/>
      <c r="B117" s="65"/>
      <c r="C117" s="124"/>
      <c r="D117" s="124"/>
      <c r="E117" s="122"/>
      <c r="G117" s="123"/>
      <c r="H117" s="122"/>
      <c r="I117" s="122"/>
      <c r="J117" s="65"/>
      <c r="K117" s="1"/>
      <c r="L117" s="2"/>
      <c r="M117" s="120" t="s">
        <v>178</v>
      </c>
      <c r="N117" s="119"/>
    </row>
    <row r="118" spans="1:14" x14ac:dyDescent="0.2">
      <c r="A118" s="63">
        <f>E46</f>
        <v>0</v>
      </c>
      <c r="B118" s="121">
        <f>0.3*($C$183/12)</f>
        <v>0</v>
      </c>
      <c r="C118" s="122">
        <f>IF(ISBLANK($C$57),0,IF($C$57="Y",0,LOOKUP($D$57,$N$57:$N$60,O$57:O$60)))</f>
        <v>0</v>
      </c>
      <c r="D118" s="122">
        <f>IF(ISBLANK($C$58),0,IF($C$58="Y",0,LOOKUP($D$58,$N$62:$N$64,O$62:O$64)))</f>
        <v>0</v>
      </c>
      <c r="E118" s="122">
        <f>IF(ISBLANK($C$59),0,IF($C$59="Y",0,O$65))</f>
        <v>0</v>
      </c>
      <c r="F118" s="122">
        <f>IF(ISBLANK($C$60),0,IF($C$60="Y",0,O$66))</f>
        <v>0</v>
      </c>
      <c r="G118" s="123">
        <f>IF(ISBLANK($C$61),0,IF($C$61="Y",0,LOOKUP($D$61,$N$68:$N$71,O$68:O$71)))</f>
        <v>0</v>
      </c>
      <c r="H118" s="122">
        <f>IF(ISBLANK($C$62),0,IF($C$62="Y",0,$O$72))</f>
        <v>0</v>
      </c>
      <c r="I118" s="122">
        <f>IF(ISBLANK($C$63),0,IF($C$63="Y",0,$O$73))</f>
        <v>0</v>
      </c>
      <c r="J118" s="122">
        <f>IF(ISBLANK($C$64),0,IF($C$64="Y",0,$O$74))</f>
        <v>0</v>
      </c>
      <c r="K118" s="1"/>
      <c r="L118" s="2"/>
      <c r="M118" s="120" t="s">
        <v>177</v>
      </c>
      <c r="N118" s="119"/>
    </row>
    <row r="119" spans="1:14" x14ac:dyDescent="0.2">
      <c r="A119" s="63">
        <f>E47</f>
        <v>0</v>
      </c>
      <c r="B119" s="121">
        <f>0.3*($C$184/12)</f>
        <v>0</v>
      </c>
      <c r="C119" s="122">
        <f>IF(ISBLANK($C$57),0,IF($C$57="Y",0,LOOKUP($D$57,$N$57:$N$60,O$57:O$60)))</f>
        <v>0</v>
      </c>
      <c r="D119" s="122">
        <f>IF(ISBLANK($C$58),0,IF($C$58="Y",0,LOOKUP($D$58,$N$62:$N$64,O$62:O$64)))</f>
        <v>0</v>
      </c>
      <c r="E119" s="122">
        <f>IF(ISBLANK($C$59),0,IF($C$59="Y",0,O$65))</f>
        <v>0</v>
      </c>
      <c r="F119" s="122">
        <f>IF(ISBLANK($C$60),0,IF($C$60="Y",0,O$66))</f>
        <v>0</v>
      </c>
      <c r="G119" s="123">
        <f>IF(ISBLANK($C$61),0,IF($C$61="Y",0,LOOKUP($D$61,$N$68:$N$71,O$68:O$71)))</f>
        <v>0</v>
      </c>
      <c r="H119" s="122">
        <f>IF(ISBLANK($C$62),0,IF($C$62="Y",0,$O$72))</f>
        <v>0</v>
      </c>
      <c r="I119" s="122">
        <f>IF(ISBLANK($C$63),0,IF($C$63="Y",0,$O$73))</f>
        <v>0</v>
      </c>
      <c r="J119" s="122">
        <f>IF(ISBLANK($C$64),0,IF($C$64="Y",0,$O$74))</f>
        <v>0</v>
      </c>
      <c r="K119" s="1"/>
      <c r="L119" s="2"/>
    </row>
    <row r="120" spans="1:14" x14ac:dyDescent="0.2">
      <c r="A120" s="63">
        <f>E48</f>
        <v>0</v>
      </c>
      <c r="B120" s="121">
        <f>0.3*($C$185/12)</f>
        <v>0</v>
      </c>
      <c r="C120" s="122">
        <f>IF(ISBLANK($C$57),0,IF($C$57="Y",0,LOOKUP($D$57,$N$57:$N$60,O$57:O$60)))</f>
        <v>0</v>
      </c>
      <c r="D120" s="122">
        <f>IF(ISBLANK($C$58),0,IF($C$58="Y",0,LOOKUP($D$58,$N$62:$N$64,O$62:O$64)))</f>
        <v>0</v>
      </c>
      <c r="E120" s="122">
        <f>IF(ISBLANK($C$59),0,IF($C$59="Y",0,O$65))</f>
        <v>0</v>
      </c>
      <c r="F120" s="122">
        <f>IF(ISBLANK($C$60),0,IF($C$60="Y",0,O$66))</f>
        <v>0</v>
      </c>
      <c r="G120" s="123">
        <f>IF(ISBLANK($C$61),0,IF($C$61="Y",0,LOOKUP($D$61,$N$68:$N$71,O$68:O$71)))</f>
        <v>0</v>
      </c>
      <c r="H120" s="122">
        <f>IF(ISBLANK($C$62),0,IF($C$62="Y",0,$O$72))</f>
        <v>0</v>
      </c>
      <c r="I120" s="122">
        <f>IF(ISBLANK($C$63),0,IF($C$63="Y",0,$O$73))</f>
        <v>0</v>
      </c>
      <c r="J120" s="122">
        <f>IF(ISBLANK($C$64),0,IF($C$64="Y",0,$O$74))</f>
        <v>0</v>
      </c>
      <c r="K120" s="1"/>
      <c r="L120" s="2"/>
    </row>
    <row r="121" spans="1:14" ht="15.75" x14ac:dyDescent="0.25">
      <c r="A121" s="1"/>
      <c r="B121" s="21"/>
      <c r="C121" s="21"/>
      <c r="D121" s="21"/>
      <c r="E121" s="21"/>
      <c r="F121" s="21"/>
      <c r="G121" s="21"/>
      <c r="H121" s="1"/>
      <c r="I121" s="1"/>
      <c r="J121" s="1"/>
      <c r="K121" s="1"/>
      <c r="L121" s="2"/>
    </row>
    <row r="122" spans="1:14" ht="15.75" x14ac:dyDescent="0.25">
      <c r="A122" s="1"/>
      <c r="B122" s="1"/>
      <c r="C122" s="16"/>
      <c r="D122" s="1"/>
      <c r="E122" s="1"/>
      <c r="F122" s="1"/>
      <c r="G122" s="1"/>
      <c r="H122" s="1"/>
      <c r="I122" s="1"/>
      <c r="J122" s="1"/>
      <c r="K122" s="1"/>
      <c r="L122" s="2"/>
    </row>
    <row r="123" spans="1:14" ht="15.75" x14ac:dyDescent="0.25">
      <c r="A123" s="185" t="s">
        <v>113</v>
      </c>
      <c r="B123" s="186"/>
      <c r="C123" s="186"/>
      <c r="D123" s="186"/>
      <c r="E123" s="186"/>
      <c r="F123" s="186"/>
      <c r="G123" s="186"/>
      <c r="H123" s="186"/>
      <c r="I123" s="186"/>
      <c r="J123" s="187"/>
      <c r="K123" s="1"/>
      <c r="L123" s="2"/>
    </row>
    <row r="124" spans="1:14" x14ac:dyDescent="0.2">
      <c r="A124" s="1"/>
      <c r="B124" s="1"/>
      <c r="C124" s="117"/>
      <c r="D124" s="117"/>
      <c r="E124" s="117"/>
      <c r="F124" s="117"/>
      <c r="G124" s="117"/>
      <c r="H124" s="1"/>
      <c r="I124" s="1"/>
      <c r="J124" s="1"/>
      <c r="K124" s="1"/>
      <c r="L124" s="2"/>
    </row>
    <row r="125" spans="1:14" ht="18" customHeight="1" x14ac:dyDescent="0.2">
      <c r="A125" s="125" t="s">
        <v>135</v>
      </c>
      <c r="B125" s="179" t="s">
        <v>76</v>
      </c>
      <c r="C125" s="180" t="s">
        <v>56</v>
      </c>
      <c r="D125" s="180" t="s">
        <v>54</v>
      </c>
      <c r="E125" s="180" t="s">
        <v>46</v>
      </c>
      <c r="F125" s="178" t="s">
        <v>146</v>
      </c>
      <c r="G125" s="179" t="s">
        <v>72</v>
      </c>
      <c r="H125" s="176" t="s">
        <v>44</v>
      </c>
      <c r="I125" s="176" t="s">
        <v>57</v>
      </c>
      <c r="J125" s="176" t="s">
        <v>152</v>
      </c>
      <c r="K125" s="1"/>
      <c r="L125" s="2"/>
    </row>
    <row r="126" spans="1:14" ht="14.25" customHeight="1" x14ac:dyDescent="0.2">
      <c r="A126" s="125" t="s">
        <v>136</v>
      </c>
      <c r="B126" s="180"/>
      <c r="C126" s="180"/>
      <c r="D126" s="180"/>
      <c r="E126" s="180"/>
      <c r="F126" s="177"/>
      <c r="G126" s="180"/>
      <c r="H126" s="177"/>
      <c r="I126" s="177"/>
      <c r="J126" s="177"/>
      <c r="K126" s="1"/>
      <c r="L126" s="2"/>
    </row>
    <row r="127" spans="1:14" x14ac:dyDescent="0.2">
      <c r="A127" s="1"/>
      <c r="B127" s="65"/>
      <c r="C127" s="65"/>
      <c r="D127" s="65"/>
      <c r="E127" s="65"/>
      <c r="G127" s="65"/>
      <c r="H127" s="65"/>
      <c r="I127" s="65"/>
      <c r="J127" s="65"/>
      <c r="K127" s="1"/>
      <c r="L127" s="2"/>
    </row>
    <row r="128" spans="1:14" x14ac:dyDescent="0.2">
      <c r="A128" s="63">
        <f>E43</f>
        <v>0</v>
      </c>
      <c r="B128" s="121">
        <f>(0.3)*((($C$180)+($D$180))/2)/12</f>
        <v>0</v>
      </c>
      <c r="C128" s="122">
        <f>IF(ISBLANK($C$57),0,IF($C$57="Y",0,LOOKUP($D$57,$N$57:$N$60,P$57:P$60)))</f>
        <v>0</v>
      </c>
      <c r="D128" s="122">
        <f>IF(ISBLANK($C$57),0,IF($C$57="Y",0,LOOKUP($D$58,$N$62:$N$64,P$62:P$64)))</f>
        <v>0</v>
      </c>
      <c r="E128" s="122">
        <f>IF(ISBLANK($C$59),0,IF($C$59="Y",0,P$65))</f>
        <v>0</v>
      </c>
      <c r="F128" s="122">
        <f>IF(ISBLANK($C$60),0,IF($C$60="Y",0,P$66))</f>
        <v>0</v>
      </c>
      <c r="G128" s="122">
        <f>IF(ISBLANK($C$61),0,IF($C$61="Y",0,LOOKUP($D$61,$N$68:$N$71,P$68:P$71)))</f>
        <v>0</v>
      </c>
      <c r="H128" s="122">
        <f>IF(ISBLANK($C$62),0,IF($C$62="Y",0,$P$72))</f>
        <v>0</v>
      </c>
      <c r="I128" s="122">
        <f>IF(ISBLANK($C$63),0,IF($C$63="Y",0,$P$73))</f>
        <v>0</v>
      </c>
      <c r="J128" s="122">
        <f>IF(ISBLANK($C$64),0,IF($C$64="Y",0,$O$74))</f>
        <v>0</v>
      </c>
      <c r="K128" s="1"/>
      <c r="L128" s="2"/>
    </row>
    <row r="129" spans="1:12" x14ac:dyDescent="0.2">
      <c r="A129" s="63">
        <f>E44</f>
        <v>0</v>
      </c>
      <c r="B129" s="121">
        <f>(0.3)*((($C$181)+($D$181))/2)/12</f>
        <v>0</v>
      </c>
      <c r="C129" s="122">
        <f>IF(ISBLANK($C$57),0,IF($C$57="Y",0,LOOKUP($D$57,$N$57:$N$60,P$57:P$60)))</f>
        <v>0</v>
      </c>
      <c r="D129" s="122">
        <f>IF(ISBLANK($C$57),0,IF($C$57="Y",0,LOOKUP($D$58,$N$62:$N$64,P$62:P$64)))</f>
        <v>0</v>
      </c>
      <c r="E129" s="122">
        <f>IF(ISBLANK($C$59),0,IF($C$59="Y",0,P$65))</f>
        <v>0</v>
      </c>
      <c r="F129" s="122">
        <f>IF(ISBLANK($C$60),0,IF($C$60="Y",0,P$66))</f>
        <v>0</v>
      </c>
      <c r="G129" s="122">
        <f>IF(ISBLANK($C$61),0,IF($C$61="Y",0,LOOKUP($D$61,$N$68:$N$71,P$68:P$71)))</f>
        <v>0</v>
      </c>
      <c r="H129" s="122">
        <f>IF(ISBLANK($C$62),0,IF($C$62="Y",0,$P$72))</f>
        <v>0</v>
      </c>
      <c r="I129" s="122">
        <f>IF(ISBLANK($C$63),0,IF($C$63="Y",0,$P$73))</f>
        <v>0</v>
      </c>
      <c r="J129" s="122">
        <f>IF(ISBLANK($C$64),0,IF($C$64="Y",0,$O$74))</f>
        <v>0</v>
      </c>
      <c r="K129" s="1"/>
      <c r="L129" s="2"/>
    </row>
    <row r="130" spans="1:12" x14ac:dyDescent="0.2">
      <c r="A130" s="1"/>
      <c r="B130" s="65"/>
      <c r="C130" s="124"/>
      <c r="D130" s="122"/>
      <c r="E130" s="122"/>
      <c r="G130" s="122"/>
      <c r="H130" s="122"/>
      <c r="I130" s="122"/>
      <c r="J130" s="65"/>
      <c r="K130" s="1"/>
      <c r="L130" s="2"/>
    </row>
    <row r="131" spans="1:12" x14ac:dyDescent="0.2">
      <c r="A131" s="63">
        <f>E46</f>
        <v>0</v>
      </c>
      <c r="B131" s="121">
        <f>(0.3)*((($C$183)+($D$183))/2)/12</f>
        <v>0</v>
      </c>
      <c r="C131" s="122">
        <f>IF(ISBLANK($C$57),0,IF($C$57="Y",0,LOOKUP($D$57,$N$57:$N$60,P$57:P$60)))</f>
        <v>0</v>
      </c>
      <c r="D131" s="122">
        <f>IF(ISBLANK($C$57),0,IF($C$57="Y",0,LOOKUP($D$58,$N$62:$N$64,P$62:P$64)))</f>
        <v>0</v>
      </c>
      <c r="E131" s="122">
        <f>IF(ISBLANK($C$59),0,IF($C$59="Y",0,P$65))</f>
        <v>0</v>
      </c>
      <c r="F131" s="122">
        <f>IF(ISBLANK($C$60),0,IF($C$60="Y",0,P$66))</f>
        <v>0</v>
      </c>
      <c r="G131" s="122">
        <f>IF(ISBLANK($C$61),0,IF($C$61="Y",0,LOOKUP($D$61,$N$68:$N$71,P$68:P$71)))</f>
        <v>0</v>
      </c>
      <c r="H131" s="122">
        <f>IF(ISBLANK($C$62),0,IF($C$62="Y",0,$P$72))</f>
        <v>0</v>
      </c>
      <c r="I131" s="122">
        <f>IF(ISBLANK($C$63),0,IF($C$63="Y",0,$P$73))</f>
        <v>0</v>
      </c>
      <c r="J131" s="122">
        <f>IF(ISBLANK($C$64),0,IF($C$64="Y",0,$O$74))</f>
        <v>0</v>
      </c>
      <c r="K131" s="1"/>
      <c r="L131" s="2"/>
    </row>
    <row r="132" spans="1:12" x14ac:dyDescent="0.2">
      <c r="A132" s="63">
        <f>E47</f>
        <v>0</v>
      </c>
      <c r="B132" s="121">
        <f>(0.3)*((($C$184)+($D$184))/2)/12</f>
        <v>0</v>
      </c>
      <c r="C132" s="122">
        <f>IF(ISBLANK($C$57),0,IF($C$57="Y",0,LOOKUP($D$57,$N$57:$N$60,P$57:P$60)))</f>
        <v>0</v>
      </c>
      <c r="D132" s="122">
        <f>IF(ISBLANK($C$57),0,IF($C$57="Y",0,LOOKUP($D$58,$N$62:$N$64,P$62:P$64)))</f>
        <v>0</v>
      </c>
      <c r="E132" s="122">
        <f>IF(ISBLANK($C$59),0,IF($C$59="Y",0,P$65))</f>
        <v>0</v>
      </c>
      <c r="F132" s="122">
        <f>IF(ISBLANK($C$60),0,IF($C$60="Y",0,P$66))</f>
        <v>0</v>
      </c>
      <c r="G132" s="122">
        <f>IF(ISBLANK($C$61),0,IF($C$61="Y",0,LOOKUP($D$61,$N$68:$N$71,P$68:P$71)))</f>
        <v>0</v>
      </c>
      <c r="H132" s="122">
        <f>IF(ISBLANK($C$62),0,IF($C$62="Y",0,$P$72))</f>
        <v>0</v>
      </c>
      <c r="I132" s="122">
        <f>IF(ISBLANK($C$63),0,IF($C$63="Y",0,$P$73))</f>
        <v>0</v>
      </c>
      <c r="J132" s="122">
        <f>IF(ISBLANK($C$64),0,IF($C$64="Y",0,$O$74))</f>
        <v>0</v>
      </c>
      <c r="K132" s="1"/>
      <c r="L132" s="2"/>
    </row>
    <row r="133" spans="1:12" x14ac:dyDescent="0.2">
      <c r="A133" s="63">
        <f>E48</f>
        <v>0</v>
      </c>
      <c r="B133" s="121">
        <f>(0.3)*((($C$185)+($D$185))/2)/12</f>
        <v>0</v>
      </c>
      <c r="C133" s="122">
        <f>IF(ISBLANK($C$57),0,IF($C$57="Y",0,LOOKUP($D$57,$N$57:$N$60,P$57:P$60)))</f>
        <v>0</v>
      </c>
      <c r="D133" s="122">
        <f>IF(ISBLANK($C$57),0,IF($C$57="Y",0,LOOKUP($D$58,$N$62:$N$64,P$62:P$64)))</f>
        <v>0</v>
      </c>
      <c r="E133" s="122">
        <f>IF(ISBLANK($C$59),0,IF($C$59="Y",0,P$65))</f>
        <v>0</v>
      </c>
      <c r="F133" s="122">
        <f>IF(ISBLANK($C$60),0,IF($C$60="Y",0,P$66))</f>
        <v>0</v>
      </c>
      <c r="G133" s="122">
        <f>IF(ISBLANK($C$61),0,IF($C$61="Y",0,LOOKUP($D$61,$N$68:$N$71,P$68:P$71)))</f>
        <v>0</v>
      </c>
      <c r="H133" s="122">
        <f>IF(ISBLANK($C$62),0,IF($C$62="Y",0,$P$72))</f>
        <v>0</v>
      </c>
      <c r="I133" s="122">
        <f>IF(ISBLANK($C$63),0,IF($C$63="Y",0,$P$73))</f>
        <v>0</v>
      </c>
      <c r="J133" s="122">
        <f>IF(ISBLANK($C$64),0,IF($C$64="Y",0,$O$74))</f>
        <v>0</v>
      </c>
      <c r="K133" s="1"/>
      <c r="L133" s="2"/>
    </row>
    <row r="134" spans="1:12" x14ac:dyDescent="0.2">
      <c r="A134" s="1"/>
      <c r="B134" s="65"/>
      <c r="C134" s="65"/>
      <c r="D134" s="65"/>
      <c r="E134" s="65"/>
      <c r="F134" s="65"/>
      <c r="G134" s="65"/>
      <c r="H134" s="65"/>
      <c r="I134" s="65"/>
      <c r="J134" s="65"/>
      <c r="K134" s="1"/>
      <c r="L134" s="2"/>
    </row>
    <row r="135" spans="1:12" x14ac:dyDescent="0.2">
      <c r="A135" s="1"/>
      <c r="B135" s="65"/>
      <c r="C135" s="65"/>
      <c r="D135" s="65"/>
      <c r="E135" s="65"/>
      <c r="F135" s="65"/>
      <c r="G135" s="65"/>
      <c r="H135" s="65"/>
      <c r="I135" s="65"/>
      <c r="J135" s="65"/>
      <c r="K135" s="1"/>
      <c r="L135" s="2"/>
    </row>
    <row r="136" spans="1:12" ht="15.75" x14ac:dyDescent="0.25">
      <c r="A136" s="185" t="s">
        <v>114</v>
      </c>
      <c r="B136" s="186"/>
      <c r="C136" s="186"/>
      <c r="D136" s="186"/>
      <c r="E136" s="186"/>
      <c r="F136" s="186"/>
      <c r="G136" s="186"/>
      <c r="H136" s="186"/>
      <c r="I136" s="186"/>
      <c r="J136" s="187"/>
      <c r="K136" s="1"/>
      <c r="L136" s="2"/>
    </row>
    <row r="137" spans="1:12" x14ac:dyDescent="0.2">
      <c r="A137" s="1"/>
      <c r="B137" s="1"/>
      <c r="C137" s="117"/>
      <c r="D137" s="126"/>
      <c r="E137" s="126"/>
      <c r="F137" s="126"/>
      <c r="G137" s="126"/>
      <c r="H137" s="1"/>
      <c r="I137" s="1"/>
      <c r="J137" s="1"/>
      <c r="K137" s="1"/>
      <c r="L137" s="2"/>
    </row>
    <row r="138" spans="1:12" ht="18" customHeight="1" x14ac:dyDescent="0.2">
      <c r="A138" s="125" t="s">
        <v>135</v>
      </c>
      <c r="B138" s="179" t="s">
        <v>76</v>
      </c>
      <c r="C138" s="180" t="s">
        <v>56</v>
      </c>
      <c r="D138" s="180" t="s">
        <v>54</v>
      </c>
      <c r="E138" s="180" t="s">
        <v>46</v>
      </c>
      <c r="F138" s="178" t="s">
        <v>146</v>
      </c>
      <c r="G138" s="179" t="s">
        <v>72</v>
      </c>
      <c r="H138" s="176" t="s">
        <v>44</v>
      </c>
      <c r="I138" s="176" t="s">
        <v>57</v>
      </c>
      <c r="J138" s="176" t="s">
        <v>152</v>
      </c>
      <c r="K138" s="1"/>
      <c r="L138" s="2"/>
    </row>
    <row r="139" spans="1:12" x14ac:dyDescent="0.2">
      <c r="A139" s="125" t="s">
        <v>136</v>
      </c>
      <c r="B139" s="180"/>
      <c r="C139" s="180"/>
      <c r="D139" s="180"/>
      <c r="E139" s="180"/>
      <c r="F139" s="177"/>
      <c r="G139" s="180"/>
      <c r="H139" s="177"/>
      <c r="I139" s="177"/>
      <c r="J139" s="177"/>
      <c r="K139" s="1"/>
      <c r="L139" s="2"/>
    </row>
    <row r="140" spans="1:12" x14ac:dyDescent="0.2">
      <c r="A140" s="1"/>
      <c r="B140" s="65"/>
      <c r="C140" s="65"/>
      <c r="D140" s="65"/>
      <c r="E140" s="65"/>
      <c r="G140" s="65"/>
      <c r="H140" s="65"/>
      <c r="I140" s="65"/>
      <c r="J140" s="65"/>
      <c r="K140" s="1"/>
      <c r="L140" s="2"/>
    </row>
    <row r="141" spans="1:12" x14ac:dyDescent="0.2">
      <c r="A141" s="63">
        <f>E43</f>
        <v>0</v>
      </c>
      <c r="B141" s="121">
        <f>(0.3*$E$180/12)</f>
        <v>0</v>
      </c>
      <c r="C141" s="122">
        <f>IF(ISBLANK($C$57),0,IF($C$57="Y",0,LOOKUP($D$57,$N$57:$N$60,Q$57:Q$60)))</f>
        <v>0</v>
      </c>
      <c r="D141" s="122">
        <f>IF(ISBLANK($C$57),0,IF($C$57="Y",0,LOOKUP($D$58,$N$62:$N$64,Q$62:Q$64)))</f>
        <v>0</v>
      </c>
      <c r="E141" s="122">
        <f>IF(ISBLANK($C$59),0,IF($C$59="Y",0,Q$65))</f>
        <v>0</v>
      </c>
      <c r="F141" s="122">
        <f>IF(ISBLANK($C$60),0,IF($C$60="Y",0,Q$66))</f>
        <v>0</v>
      </c>
      <c r="G141" s="122">
        <f>IF(ISBLANK($C$61),0,IF($C$61="Y",0,LOOKUP($D$61,$N$68:$N$71,Q$68:Q$71)))</f>
        <v>0</v>
      </c>
      <c r="H141" s="122">
        <f>IF(ISBLANK($C$62),0,IF($C$62="Y",0,$Q$72))</f>
        <v>0</v>
      </c>
      <c r="I141" s="122">
        <f>IF(ISBLANK($C$63),0,IF($C$63="Y",0,$Q$73))</f>
        <v>0</v>
      </c>
      <c r="J141" s="122">
        <f>IF(ISBLANK($C$64),0,IF($C$64="Y",0,$O$74))</f>
        <v>0</v>
      </c>
      <c r="K141" s="1"/>
      <c r="L141" s="2"/>
    </row>
    <row r="142" spans="1:12" x14ac:dyDescent="0.2">
      <c r="A142" s="63">
        <f>E44</f>
        <v>0</v>
      </c>
      <c r="B142" s="121">
        <f>(0.3*E$181/12)</f>
        <v>0</v>
      </c>
      <c r="C142" s="122">
        <f>IF(ISBLANK($C$57),0,IF($C$57="Y",0,LOOKUP($D$57,$N$57:$N$60,Q$57:Q$60)))</f>
        <v>0</v>
      </c>
      <c r="D142" s="122">
        <f>IF(ISBLANK($C$57),0,IF($C$57="Y",0,LOOKUP($D$58,$N$62:$N$64,Q$62:Q$64)))</f>
        <v>0</v>
      </c>
      <c r="E142" s="122">
        <f>IF(ISBLANK($C$59),0,IF($C$59="Y",0,Q$65))</f>
        <v>0</v>
      </c>
      <c r="F142" s="122">
        <f>IF(ISBLANK($C$60),0,IF($C$60="Y",0,Q$66))</f>
        <v>0</v>
      </c>
      <c r="G142" s="122">
        <f>IF(ISBLANK($C$61),0,IF($C$61="Y",0,LOOKUP($D$61,$N$68:$N$71,Q$68:Q$71)))</f>
        <v>0</v>
      </c>
      <c r="H142" s="122">
        <f>IF(ISBLANK($C$62),0,IF($C$62="Y",0,$Q$72))</f>
        <v>0</v>
      </c>
      <c r="I142" s="122">
        <f>IF(ISBLANK($C$63),0,IF($C$63="Y",0,$Q$73))</f>
        <v>0</v>
      </c>
      <c r="J142" s="122">
        <f>IF(ISBLANK($C$64),0,IF($C$64="Y",0,$O$74))</f>
        <v>0</v>
      </c>
      <c r="K142" s="1"/>
      <c r="L142" s="2"/>
    </row>
    <row r="143" spans="1:12" x14ac:dyDescent="0.2">
      <c r="A143" s="1"/>
      <c r="B143" s="121"/>
      <c r="C143" s="122"/>
      <c r="D143" s="122"/>
      <c r="E143" s="122"/>
      <c r="G143" s="122"/>
      <c r="H143" s="122"/>
      <c r="I143" s="122"/>
      <c r="J143" s="65"/>
      <c r="K143" s="1"/>
      <c r="L143" s="2"/>
    </row>
    <row r="144" spans="1:12" x14ac:dyDescent="0.2">
      <c r="A144" s="63">
        <f>E46</f>
        <v>0</v>
      </c>
      <c r="B144" s="121">
        <f>(0.3*$E$183)/12</f>
        <v>0</v>
      </c>
      <c r="C144" s="122">
        <f>IF(ISBLANK($C$57),0,IF($C$57="Y",0,LOOKUP($D$57,$N$57:$N$60,Q$57:Q$60)))</f>
        <v>0</v>
      </c>
      <c r="D144" s="122">
        <f>IF(ISBLANK($C$57),0,IF($C$57="Y",0,LOOKUP($D$58,$N$62:$N$64,Q$62:Q$64)))</f>
        <v>0</v>
      </c>
      <c r="E144" s="122">
        <f>IF(ISBLANK($C$59),0,IF($C$59="Y",0,Q$65))</f>
        <v>0</v>
      </c>
      <c r="F144" s="122">
        <f>IF(ISBLANK($C$60),0,IF($C$60="Y",0,Q$66))</f>
        <v>0</v>
      </c>
      <c r="G144" s="122">
        <f>IF(ISBLANK($C$61),0,IF($C$61="Y",0,LOOKUP($D$61,$N$68:$N$71,Q$68:Q$71)))</f>
        <v>0</v>
      </c>
      <c r="H144" s="122">
        <f>IF(ISBLANK($C$62),0,IF($C$62="Y",0,$Q$72))</f>
        <v>0</v>
      </c>
      <c r="I144" s="122">
        <f>IF(ISBLANK($C$63),0,IF($C$63="Y",0,$Q$73))</f>
        <v>0</v>
      </c>
      <c r="J144" s="122">
        <f>IF(ISBLANK($C$64),0,IF($C$64="Y",0,$O$74))</f>
        <v>0</v>
      </c>
      <c r="K144" s="1"/>
      <c r="L144" s="2"/>
    </row>
    <row r="145" spans="1:12" x14ac:dyDescent="0.2">
      <c r="A145" s="63">
        <f>E47</f>
        <v>0</v>
      </c>
      <c r="B145" s="121">
        <f>(0.3*$E$184)/12</f>
        <v>0</v>
      </c>
      <c r="C145" s="122">
        <f>IF(ISBLANK($C$57),0,IF($C$57="Y",0,LOOKUP($D$57,$N$57:$N$60,Q$57:Q$60)))</f>
        <v>0</v>
      </c>
      <c r="D145" s="122">
        <f>IF(ISBLANK($C$57),0,IF($C$57="Y",0,LOOKUP($D$58,$N$62:$N$64,Q$62:Q$64)))</f>
        <v>0</v>
      </c>
      <c r="E145" s="122">
        <f>IF(ISBLANK($C$59),0,IF($C$59="Y",0,Q$65))</f>
        <v>0</v>
      </c>
      <c r="F145" s="122">
        <f>IF(ISBLANK($C$60),0,IF($C$60="Y",0,Q$66))</f>
        <v>0</v>
      </c>
      <c r="G145" s="122">
        <f>IF(ISBLANK($C$61),0,IF($C$61="Y",0,LOOKUP($D$61,$N$68:$N$71,Q$68:Q$71)))</f>
        <v>0</v>
      </c>
      <c r="H145" s="122">
        <f>IF(ISBLANK($C$62),0,IF($C$62="Y",0,$Q$72))</f>
        <v>0</v>
      </c>
      <c r="I145" s="122">
        <f>IF(ISBLANK($C$63),0,IF($C$63="Y",0,$Q$73))</f>
        <v>0</v>
      </c>
      <c r="J145" s="122">
        <f>IF(ISBLANK($C$64),0,IF($C$64="Y",0,$O$74))</f>
        <v>0</v>
      </c>
      <c r="K145" s="1"/>
      <c r="L145" s="2"/>
    </row>
    <row r="146" spans="1:12" x14ac:dyDescent="0.2">
      <c r="A146" s="63">
        <f>E48</f>
        <v>0</v>
      </c>
      <c r="B146" s="121">
        <f>(0.3*$E$185)/12</f>
        <v>0</v>
      </c>
      <c r="C146" s="122">
        <f>IF(ISBLANK($C$57),0,IF($C$57="Y",0,LOOKUP($D$57,$N$57:$N$60,Q$57:Q$60)))</f>
        <v>0</v>
      </c>
      <c r="D146" s="122">
        <f>IF(ISBLANK($C$57),0,IF($C$57="Y",0,LOOKUP($D$58,$N$62:$N$64,Q$62:Q$64)))</f>
        <v>0</v>
      </c>
      <c r="E146" s="122">
        <f>IF(ISBLANK($C$59),0,IF($C$59="Y",0,Q$65))</f>
        <v>0</v>
      </c>
      <c r="F146" s="122">
        <f>IF(ISBLANK($C$60),0,IF($C$60="Y",0,Q$66))</f>
        <v>0</v>
      </c>
      <c r="G146" s="122">
        <f>IF(ISBLANK($C$61),0,IF($C$61="Y",0,LOOKUP($D$61,$N$68:$N$71,Q$68:Q$71)))</f>
        <v>0</v>
      </c>
      <c r="H146" s="122">
        <f>IF(ISBLANK($C$62),0,IF($C$62="Y",0,$Q$72))</f>
        <v>0</v>
      </c>
      <c r="I146" s="122">
        <f>IF(ISBLANK($C$63),0,IF($C$63="Y",0,$Q$73))</f>
        <v>0</v>
      </c>
      <c r="J146" s="122">
        <f>IF(ISBLANK($C$64),0,IF($C$64="Y",0,$O$74))</f>
        <v>0</v>
      </c>
      <c r="K146" s="1"/>
      <c r="L146" s="2"/>
    </row>
    <row r="147" spans="1:12" hidden="1" x14ac:dyDescent="0.2">
      <c r="A147" s="1"/>
      <c r="B147" s="65"/>
      <c r="C147" s="65"/>
      <c r="D147" s="65"/>
      <c r="E147" s="65"/>
      <c r="F147" s="65"/>
      <c r="G147" s="65"/>
      <c r="H147" s="65"/>
      <c r="I147" s="65"/>
      <c r="J147" s="65"/>
      <c r="K147" s="1"/>
      <c r="L147" s="2"/>
    </row>
    <row r="148" spans="1:12" hidden="1" x14ac:dyDescent="0.2">
      <c r="A148" s="1"/>
      <c r="B148" s="1"/>
      <c r="C148" s="1"/>
      <c r="D148" s="1"/>
      <c r="E148" s="1"/>
      <c r="F148" s="1"/>
      <c r="G148" s="1"/>
      <c r="H148" s="1"/>
      <c r="I148" s="1"/>
      <c r="J148" s="1"/>
      <c r="K148" s="1"/>
      <c r="L148" s="2"/>
    </row>
    <row r="149" spans="1:12" ht="18" hidden="1" customHeight="1" x14ac:dyDescent="0.25">
      <c r="A149" s="1"/>
      <c r="B149" s="1"/>
      <c r="C149" s="236" t="s">
        <v>143</v>
      </c>
      <c r="D149" s="236"/>
      <c r="E149" s="236"/>
      <c r="F149" s="236"/>
      <c r="G149" s="236"/>
      <c r="H149" s="236"/>
      <c r="I149" s="21"/>
      <c r="J149" s="21"/>
      <c r="K149" s="1"/>
      <c r="L149" s="2"/>
    </row>
    <row r="150" spans="1:12" ht="18" hidden="1" customHeight="1" x14ac:dyDescent="0.25">
      <c r="A150" s="1"/>
      <c r="B150" s="1"/>
      <c r="C150" s="1"/>
      <c r="D150" s="236" t="s">
        <v>25</v>
      </c>
      <c r="E150" s="236"/>
      <c r="F150" s="236"/>
      <c r="G150" s="236"/>
      <c r="H150" s="1"/>
      <c r="I150" s="1"/>
      <c r="J150" s="1"/>
      <c r="K150" s="1"/>
      <c r="L150" s="2"/>
    </row>
    <row r="151" spans="1:12" ht="18" hidden="1" customHeight="1" x14ac:dyDescent="0.25">
      <c r="A151" s="1"/>
      <c r="B151" s="1"/>
      <c r="C151" s="1"/>
      <c r="D151" s="236" t="s">
        <v>155</v>
      </c>
      <c r="E151" s="236"/>
      <c r="F151" s="236"/>
      <c r="G151" s="236"/>
      <c r="H151" s="1"/>
      <c r="I151" s="1"/>
      <c r="J151" s="1"/>
      <c r="K151" s="1"/>
      <c r="L151" s="2"/>
    </row>
    <row r="152" spans="1:12" ht="18" hidden="1" customHeight="1" x14ac:dyDescent="0.2">
      <c r="A152" s="1"/>
      <c r="B152" s="1"/>
      <c r="C152" s="1"/>
      <c r="D152" s="1"/>
      <c r="E152" s="1"/>
      <c r="F152" s="1"/>
      <c r="G152" s="1"/>
      <c r="H152" s="1"/>
      <c r="I152" s="1"/>
      <c r="J152" s="1"/>
      <c r="K152" s="1"/>
      <c r="L152" s="2"/>
    </row>
    <row r="153" spans="1:12" ht="18" hidden="1" customHeight="1" x14ac:dyDescent="0.25">
      <c r="A153" s="127" t="s">
        <v>26</v>
      </c>
      <c r="B153" s="11"/>
      <c r="C153" s="21" t="s">
        <v>27</v>
      </c>
      <c r="D153" s="21" t="s">
        <v>28</v>
      </c>
      <c r="E153" s="21" t="s">
        <v>29</v>
      </c>
      <c r="F153" s="21" t="s">
        <v>30</v>
      </c>
      <c r="G153" s="21" t="s">
        <v>31</v>
      </c>
      <c r="H153" s="21" t="s">
        <v>32</v>
      </c>
      <c r="I153" s="21" t="s">
        <v>33</v>
      </c>
      <c r="J153" s="21" t="s">
        <v>34</v>
      </c>
      <c r="K153" s="1"/>
      <c r="L153" s="2"/>
    </row>
    <row r="154" spans="1:12" ht="18" hidden="1" customHeight="1" x14ac:dyDescent="0.2">
      <c r="A154" s="11"/>
      <c r="B154" s="11"/>
      <c r="C154" s="1"/>
      <c r="D154" s="1"/>
      <c r="E154" s="1"/>
      <c r="F154" s="1"/>
      <c r="G154" s="1"/>
      <c r="H154" s="1"/>
      <c r="I154" s="1"/>
      <c r="J154" s="1"/>
      <c r="K154" s="1"/>
      <c r="L154" s="2"/>
    </row>
    <row r="155" spans="1:12" ht="18" hidden="1" customHeight="1" x14ac:dyDescent="0.2">
      <c r="A155" s="181" t="s">
        <v>37</v>
      </c>
      <c r="B155" s="181"/>
      <c r="C155" s="128">
        <f t="shared" ref="C155:C160" si="9">F155*0.7</f>
        <v>60271.390238197135</v>
      </c>
      <c r="D155" s="128">
        <f t="shared" ref="D155:D160" si="10">F155*0.8</f>
        <v>68881.588843653881</v>
      </c>
      <c r="E155" s="128">
        <f t="shared" ref="E155:E160" si="11">F155*0.9</f>
        <v>77491.787449110605</v>
      </c>
      <c r="F155" s="129">
        <v>86101.986054567344</v>
      </c>
      <c r="G155" s="128">
        <f t="shared" ref="G155:G160" si="12">F155*1.08</f>
        <v>92990.144938932732</v>
      </c>
      <c r="H155" s="128">
        <f t="shared" ref="H155:H160" si="13">F155*1.16</f>
        <v>99878.303823298105</v>
      </c>
      <c r="I155" s="128">
        <f t="shared" ref="I155:I160" si="14">F155*1.24</f>
        <v>106766.46270766351</v>
      </c>
      <c r="J155" s="128">
        <f t="shared" ref="J155:J160" si="15">F155*1.32</f>
        <v>113654.6215920289</v>
      </c>
      <c r="K155" s="1"/>
      <c r="L155" s="2"/>
    </row>
    <row r="156" spans="1:12" ht="18" hidden="1" customHeight="1" x14ac:dyDescent="0.2">
      <c r="A156" s="181" t="s">
        <v>41</v>
      </c>
      <c r="B156" s="181"/>
      <c r="C156" s="128">
        <f t="shared" si="9"/>
        <v>65952.554407042509</v>
      </c>
      <c r="D156" s="128">
        <f t="shared" si="10"/>
        <v>75374.347893762868</v>
      </c>
      <c r="E156" s="128">
        <f t="shared" si="11"/>
        <v>84796.141380483226</v>
      </c>
      <c r="F156" s="129">
        <v>94217.934867203585</v>
      </c>
      <c r="G156" s="128">
        <f t="shared" si="12"/>
        <v>101755.36965657987</v>
      </c>
      <c r="H156" s="128">
        <f t="shared" si="13"/>
        <v>109292.80444595615</v>
      </c>
      <c r="I156" s="128">
        <f t="shared" si="14"/>
        <v>116830.23923533244</v>
      </c>
      <c r="J156" s="128">
        <f t="shared" si="15"/>
        <v>124367.67402470874</v>
      </c>
      <c r="K156" s="1"/>
      <c r="L156" s="2"/>
    </row>
    <row r="157" spans="1:12" ht="18" hidden="1" customHeight="1" x14ac:dyDescent="0.2">
      <c r="A157" s="181" t="s">
        <v>38</v>
      </c>
      <c r="B157" s="181"/>
      <c r="C157" s="128">
        <f t="shared" si="9"/>
        <v>73780</v>
      </c>
      <c r="D157" s="128">
        <f t="shared" si="10"/>
        <v>84320</v>
      </c>
      <c r="E157" s="128">
        <f t="shared" si="11"/>
        <v>94860</v>
      </c>
      <c r="F157" s="129">
        <v>105400</v>
      </c>
      <c r="G157" s="128">
        <f t="shared" si="12"/>
        <v>113832.00000000001</v>
      </c>
      <c r="H157" s="128">
        <f t="shared" si="13"/>
        <v>122263.99999999999</v>
      </c>
      <c r="I157" s="128">
        <f t="shared" si="14"/>
        <v>130696</v>
      </c>
      <c r="J157" s="128">
        <f t="shared" si="15"/>
        <v>139128</v>
      </c>
      <c r="K157" s="1"/>
      <c r="L157" s="2"/>
    </row>
    <row r="158" spans="1:12" ht="18" hidden="1" customHeight="1" x14ac:dyDescent="0.2">
      <c r="A158" s="181" t="s">
        <v>39</v>
      </c>
      <c r="B158" s="181"/>
      <c r="C158" s="128">
        <f t="shared" si="9"/>
        <v>66021.831061336256</v>
      </c>
      <c r="D158" s="128">
        <f t="shared" si="10"/>
        <v>75453.521212955733</v>
      </c>
      <c r="E158" s="128">
        <f t="shared" si="11"/>
        <v>84885.211364575196</v>
      </c>
      <c r="F158" s="129">
        <v>94316.901516194659</v>
      </c>
      <c r="G158" s="128">
        <f t="shared" si="12"/>
        <v>101862.25363749024</v>
      </c>
      <c r="H158" s="128">
        <f t="shared" si="13"/>
        <v>109407.60575878579</v>
      </c>
      <c r="I158" s="128">
        <f t="shared" si="14"/>
        <v>116952.95788008138</v>
      </c>
      <c r="J158" s="128">
        <f t="shared" si="15"/>
        <v>124498.31000137696</v>
      </c>
      <c r="K158" s="1"/>
      <c r="L158" s="2"/>
    </row>
    <row r="159" spans="1:12" ht="18" hidden="1" customHeight="1" x14ac:dyDescent="0.2">
      <c r="A159" s="181" t="s">
        <v>40</v>
      </c>
      <c r="B159" s="181"/>
      <c r="C159" s="128">
        <f t="shared" si="9"/>
        <v>58239.999999999993</v>
      </c>
      <c r="D159" s="128">
        <f t="shared" si="10"/>
        <v>66560</v>
      </c>
      <c r="E159" s="128">
        <f t="shared" si="11"/>
        <v>74880</v>
      </c>
      <c r="F159" s="129">
        <v>83200</v>
      </c>
      <c r="G159" s="128">
        <f t="shared" si="12"/>
        <v>89856</v>
      </c>
      <c r="H159" s="128">
        <f t="shared" si="13"/>
        <v>96512</v>
      </c>
      <c r="I159" s="128">
        <f t="shared" si="14"/>
        <v>103168</v>
      </c>
      <c r="J159" s="128">
        <f t="shared" si="15"/>
        <v>109824</v>
      </c>
      <c r="K159" s="1"/>
      <c r="L159" s="2"/>
    </row>
    <row r="160" spans="1:12" ht="18" hidden="1" customHeight="1" x14ac:dyDescent="0.2">
      <c r="A160" s="181" t="s">
        <v>78</v>
      </c>
      <c r="B160" s="181"/>
      <c r="C160" s="128">
        <f t="shared" si="9"/>
        <v>51085.125</v>
      </c>
      <c r="D160" s="128">
        <f t="shared" si="10"/>
        <v>58383</v>
      </c>
      <c r="E160" s="128">
        <f t="shared" si="11"/>
        <v>65680.875</v>
      </c>
      <c r="F160" s="129">
        <v>72978.75</v>
      </c>
      <c r="G160" s="128">
        <f t="shared" si="12"/>
        <v>78817.05</v>
      </c>
      <c r="H160" s="128">
        <f t="shared" si="13"/>
        <v>84655.349999999991</v>
      </c>
      <c r="I160" s="128">
        <f t="shared" si="14"/>
        <v>90493.65</v>
      </c>
      <c r="J160" s="128">
        <f t="shared" si="15"/>
        <v>96331.950000000012</v>
      </c>
      <c r="K160" s="1"/>
      <c r="L160" s="2"/>
    </row>
    <row r="161" spans="1:18" ht="15" customHeight="1" x14ac:dyDescent="0.2">
      <c r="A161" s="1"/>
      <c r="B161" s="1"/>
      <c r="C161" s="1"/>
      <c r="D161" s="1"/>
      <c r="E161" s="1"/>
      <c r="F161" s="1"/>
      <c r="G161" s="1"/>
      <c r="H161" s="1"/>
      <c r="I161" s="1"/>
      <c r="J161" s="1"/>
      <c r="K161" s="1"/>
      <c r="L161" s="2"/>
    </row>
    <row r="162" spans="1:18" x14ac:dyDescent="0.2">
      <c r="A162" s="1"/>
      <c r="B162" s="1"/>
      <c r="C162" s="1"/>
      <c r="D162" s="1"/>
      <c r="E162" s="1"/>
      <c r="F162" s="1"/>
      <c r="G162" s="1"/>
      <c r="H162" s="1"/>
      <c r="I162" s="1"/>
      <c r="J162" s="1"/>
      <c r="K162" s="1"/>
      <c r="L162" s="2"/>
    </row>
    <row r="163" spans="1:18" x14ac:dyDescent="0.2">
      <c r="A163" s="1"/>
      <c r="B163" s="1"/>
      <c r="C163" s="1"/>
      <c r="D163" s="1"/>
      <c r="E163" s="1"/>
      <c r="F163" s="1"/>
      <c r="G163" s="1"/>
      <c r="H163" s="1"/>
      <c r="I163" s="1"/>
      <c r="J163" s="1"/>
      <c r="K163" s="1"/>
      <c r="L163" s="2"/>
    </row>
    <row r="164" spans="1:18" ht="15.75" x14ac:dyDescent="0.25">
      <c r="C164" s="232" t="s">
        <v>17</v>
      </c>
      <c r="D164" s="233"/>
      <c r="E164" s="233"/>
      <c r="F164" s="233"/>
      <c r="G164" s="233"/>
      <c r="H164" s="130"/>
      <c r="K164" s="1"/>
      <c r="L164" s="2"/>
    </row>
    <row r="165" spans="1:18" ht="15.75" x14ac:dyDescent="0.25">
      <c r="C165" s="230" t="s">
        <v>171</v>
      </c>
      <c r="D165" s="231"/>
      <c r="E165" s="231"/>
      <c r="F165" s="231"/>
      <c r="G165" s="231"/>
      <c r="H165" s="130"/>
      <c r="K165" s="1"/>
      <c r="L165" s="2"/>
    </row>
    <row r="166" spans="1:18" x14ac:dyDescent="0.2">
      <c r="A166" s="1"/>
      <c r="B166" s="1"/>
      <c r="C166" s="1"/>
      <c r="D166" s="1"/>
      <c r="E166" s="1"/>
      <c r="F166" s="1"/>
      <c r="G166" s="1"/>
      <c r="H166" s="1"/>
      <c r="I166" s="1"/>
      <c r="J166" s="1"/>
      <c r="K166" s="1"/>
      <c r="L166" s="2"/>
    </row>
    <row r="167" spans="1:18" x14ac:dyDescent="0.2">
      <c r="C167" s="197" t="s">
        <v>22</v>
      </c>
      <c r="D167" s="197"/>
      <c r="E167" s="126" t="s">
        <v>18</v>
      </c>
      <c r="F167" s="126" t="s">
        <v>12</v>
      </c>
      <c r="G167" s="126" t="s">
        <v>13</v>
      </c>
      <c r="H167" s="126"/>
      <c r="I167" s="126"/>
      <c r="J167" s="126"/>
      <c r="K167" s="1"/>
      <c r="L167" s="2"/>
    </row>
    <row r="168" spans="1:18" x14ac:dyDescent="0.2">
      <c r="C168" s="197" t="s">
        <v>23</v>
      </c>
      <c r="D168" s="197"/>
      <c r="E168" s="121">
        <f>IF($C$17,LOOKUP($C$17,$M$175:$M$183,C$155:C$160),0)</f>
        <v>0</v>
      </c>
      <c r="F168" s="121">
        <f>IF($C$17,LOOKUP($C$17,$M$175:$M$183,D$155:D$160),0)</f>
        <v>0</v>
      </c>
      <c r="G168" s="121">
        <f>IF($C$17,LOOKUP($C$17,$M$175:$M$178,E$155:E$160),0)</f>
        <v>0</v>
      </c>
      <c r="H168" s="121"/>
      <c r="I168" s="121"/>
      <c r="J168" s="121"/>
      <c r="K168" s="1"/>
      <c r="L168" s="68"/>
    </row>
    <row r="169" spans="1:18" x14ac:dyDescent="0.2">
      <c r="C169" s="1"/>
      <c r="D169" s="1"/>
      <c r="E169" s="1"/>
      <c r="F169" s="1"/>
      <c r="G169" s="1"/>
      <c r="H169" s="1"/>
      <c r="I169" s="1"/>
      <c r="J169" s="1"/>
      <c r="K169" s="1"/>
      <c r="L169" s="2"/>
    </row>
    <row r="170" spans="1:18" x14ac:dyDescent="0.2">
      <c r="C170" s="126" t="s">
        <v>11</v>
      </c>
      <c r="D170" s="126" t="s">
        <v>21</v>
      </c>
      <c r="E170" s="1"/>
      <c r="F170" s="1"/>
      <c r="G170" s="1"/>
      <c r="H170" s="1"/>
      <c r="I170" s="1"/>
      <c r="J170" s="1"/>
      <c r="K170" s="1"/>
      <c r="L170" s="2"/>
    </row>
    <row r="171" spans="1:18" x14ac:dyDescent="0.2">
      <c r="C171" s="1"/>
      <c r="D171" s="1"/>
      <c r="E171" s="1"/>
      <c r="F171" s="1"/>
      <c r="G171" s="1"/>
      <c r="H171" s="1"/>
      <c r="I171" s="1"/>
      <c r="J171" s="1"/>
      <c r="K171" s="1"/>
      <c r="L171" s="2"/>
      <c r="R171" s="131"/>
    </row>
    <row r="172" spans="1:18" x14ac:dyDescent="0.2">
      <c r="C172" s="132" t="s">
        <v>14</v>
      </c>
      <c r="D172" s="133">
        <v>0.8</v>
      </c>
      <c r="E172" s="121">
        <f>D172*$E$168</f>
        <v>0</v>
      </c>
      <c r="F172" s="121">
        <f>D172*$F$168</f>
        <v>0</v>
      </c>
      <c r="G172" s="121">
        <f>D172*$G$168</f>
        <v>0</v>
      </c>
      <c r="H172" s="121"/>
      <c r="I172" s="121"/>
      <c r="J172" s="121"/>
      <c r="K172" s="1"/>
      <c r="L172" s="2"/>
      <c r="Q172" s="3" t="s">
        <v>16</v>
      </c>
    </row>
    <row r="173" spans="1:18" x14ac:dyDescent="0.2">
      <c r="C173" s="132" t="s">
        <v>15</v>
      </c>
      <c r="D173" s="133">
        <v>0.5</v>
      </c>
      <c r="E173" s="121">
        <f>D173*$E$168</f>
        <v>0</v>
      </c>
      <c r="F173" s="121">
        <f>D173*$F$168</f>
        <v>0</v>
      </c>
      <c r="G173" s="121">
        <f>D173*$G$168</f>
        <v>0</v>
      </c>
      <c r="H173" s="121"/>
      <c r="I173" s="121"/>
      <c r="J173" s="121"/>
      <c r="K173" s="1"/>
      <c r="L173" s="2"/>
    </row>
    <row r="174" spans="1:18" x14ac:dyDescent="0.2">
      <c r="C174" s="132" t="s">
        <v>82</v>
      </c>
      <c r="D174" s="133">
        <v>0.3</v>
      </c>
      <c r="E174" s="121">
        <f>D174*$E$168</f>
        <v>0</v>
      </c>
      <c r="F174" s="121">
        <f>D174*$F$168</f>
        <v>0</v>
      </c>
      <c r="G174" s="121">
        <f>D174*$G$168</f>
        <v>0</v>
      </c>
      <c r="H174" s="121"/>
      <c r="I174" s="121"/>
      <c r="J174" s="121"/>
      <c r="K174" s="25"/>
      <c r="L174" s="2"/>
      <c r="Q174" s="3" t="s">
        <v>16</v>
      </c>
      <c r="R174" s="131"/>
    </row>
    <row r="175" spans="1:18" x14ac:dyDescent="0.2">
      <c r="A175" s="132"/>
      <c r="B175" s="133"/>
      <c r="C175" s="121"/>
      <c r="D175" s="121"/>
      <c r="E175" s="121"/>
      <c r="F175" s="121"/>
      <c r="G175" s="121"/>
      <c r="H175" s="121"/>
      <c r="I175" s="121"/>
      <c r="J175" s="121"/>
      <c r="K175" s="56"/>
      <c r="L175" s="2"/>
      <c r="M175" s="3">
        <v>1</v>
      </c>
      <c r="Q175" s="3" t="s">
        <v>16</v>
      </c>
    </row>
    <row r="176" spans="1:18" ht="54.75" customHeight="1" x14ac:dyDescent="0.2">
      <c r="A176" s="173" t="s">
        <v>156</v>
      </c>
      <c r="B176" s="174"/>
      <c r="C176" s="174"/>
      <c r="D176" s="174"/>
      <c r="E176" s="174"/>
      <c r="F176" s="174"/>
      <c r="G176" s="174"/>
      <c r="H176" s="174"/>
      <c r="I176" s="174"/>
      <c r="J176" s="175"/>
      <c r="K176" s="56"/>
      <c r="L176" s="2"/>
      <c r="M176" s="3">
        <v>2</v>
      </c>
    </row>
    <row r="177" spans="1:18" hidden="1" x14ac:dyDescent="0.2">
      <c r="A177" s="121"/>
      <c r="B177" s="121"/>
      <c r="C177" s="121"/>
      <c r="D177" s="121"/>
      <c r="E177" s="121"/>
      <c r="F177" s="121"/>
      <c r="G177" s="121"/>
      <c r="H177" s="121"/>
      <c r="I177" s="121"/>
      <c r="J177" s="121"/>
      <c r="K177" s="56"/>
      <c r="L177" s="2"/>
      <c r="M177" s="3">
        <v>3</v>
      </c>
      <c r="Q177" s="3" t="s">
        <v>16</v>
      </c>
      <c r="R177" s="131"/>
    </row>
    <row r="178" spans="1:18" hidden="1" x14ac:dyDescent="0.2">
      <c r="A178" s="121"/>
      <c r="B178" s="121"/>
      <c r="C178" s="121"/>
      <c r="D178" s="121"/>
      <c r="E178" s="121"/>
      <c r="F178" s="121"/>
      <c r="G178" s="121"/>
      <c r="H178" s="121"/>
      <c r="I178" s="121"/>
      <c r="J178" s="121"/>
      <c r="K178" s="56"/>
      <c r="L178" s="2"/>
      <c r="M178" s="3">
        <v>4</v>
      </c>
      <c r="Q178" s="3" t="s">
        <v>16</v>
      </c>
    </row>
    <row r="179" spans="1:18" hidden="1" x14ac:dyDescent="0.2">
      <c r="A179" s="132"/>
      <c r="B179" s="133"/>
      <c r="C179" s="121"/>
      <c r="D179" s="121"/>
      <c r="E179" s="121"/>
      <c r="F179" s="121"/>
      <c r="G179" s="121"/>
      <c r="H179" s="121"/>
      <c r="I179" s="121"/>
      <c r="J179" s="121"/>
      <c r="K179" s="56"/>
      <c r="L179" s="2"/>
      <c r="M179" s="3">
        <v>5</v>
      </c>
    </row>
    <row r="180" spans="1:18" hidden="1" x14ac:dyDescent="0.2">
      <c r="A180" s="134"/>
      <c r="B180" s="135">
        <f>E43</f>
        <v>0</v>
      </c>
      <c r="C180" s="136">
        <f t="shared" ref="C180:F181" si="16">$B180*E$168</f>
        <v>0</v>
      </c>
      <c r="D180" s="136">
        <f t="shared" si="16"/>
        <v>0</v>
      </c>
      <c r="E180" s="136">
        <f t="shared" si="16"/>
        <v>0</v>
      </c>
      <c r="F180" s="136">
        <f t="shared" si="16"/>
        <v>0</v>
      </c>
      <c r="G180" s="136"/>
      <c r="H180" s="136"/>
      <c r="I180" s="136"/>
      <c r="J180" s="136"/>
      <c r="K180" s="137"/>
      <c r="M180" s="3">
        <v>6</v>
      </c>
      <c r="Q180" s="3" t="s">
        <v>16</v>
      </c>
    </row>
    <row r="181" spans="1:18" hidden="1" x14ac:dyDescent="0.2">
      <c r="A181" s="138"/>
      <c r="B181" s="139">
        <f>E44</f>
        <v>0</v>
      </c>
      <c r="C181" s="140">
        <f t="shared" si="16"/>
        <v>0</v>
      </c>
      <c r="D181" s="140">
        <f t="shared" si="16"/>
        <v>0</v>
      </c>
      <c r="E181" s="140">
        <f t="shared" si="16"/>
        <v>0</v>
      </c>
      <c r="F181" s="140">
        <f t="shared" si="16"/>
        <v>0</v>
      </c>
      <c r="G181" s="140"/>
      <c r="H181" s="140"/>
      <c r="I181" s="140"/>
      <c r="J181" s="140"/>
    </row>
    <row r="182" spans="1:18" hidden="1" x14ac:dyDescent="0.2">
      <c r="B182" s="139"/>
      <c r="C182" s="140"/>
      <c r="D182" s="140"/>
      <c r="E182" s="140"/>
      <c r="F182" s="140"/>
      <c r="G182" s="140"/>
      <c r="H182" s="140"/>
      <c r="I182" s="140"/>
      <c r="J182" s="140"/>
    </row>
    <row r="183" spans="1:18" hidden="1" x14ac:dyDescent="0.2">
      <c r="A183" s="138"/>
      <c r="B183" s="139">
        <f>E46</f>
        <v>0</v>
      </c>
      <c r="C183" s="140">
        <f t="shared" ref="C183:F185" si="17">$B183*E$168</f>
        <v>0</v>
      </c>
      <c r="D183" s="140">
        <f t="shared" si="17"/>
        <v>0</v>
      </c>
      <c r="E183" s="140">
        <f t="shared" si="17"/>
        <v>0</v>
      </c>
      <c r="F183" s="140">
        <f t="shared" si="17"/>
        <v>0</v>
      </c>
      <c r="G183" s="140"/>
      <c r="H183" s="140"/>
      <c r="I183" s="140"/>
      <c r="J183" s="140"/>
    </row>
    <row r="184" spans="1:18" hidden="1" x14ac:dyDescent="0.2">
      <c r="A184" s="138"/>
      <c r="B184" s="139">
        <f>E47</f>
        <v>0</v>
      </c>
      <c r="C184" s="140">
        <f t="shared" si="17"/>
        <v>0</v>
      </c>
      <c r="D184" s="140">
        <f t="shared" si="17"/>
        <v>0</v>
      </c>
      <c r="E184" s="140">
        <f t="shared" si="17"/>
        <v>0</v>
      </c>
      <c r="F184" s="140">
        <f t="shared" si="17"/>
        <v>0</v>
      </c>
      <c r="G184" s="140"/>
      <c r="H184" s="140"/>
      <c r="I184" s="140"/>
      <c r="J184" s="140"/>
    </row>
    <row r="185" spans="1:18" hidden="1" x14ac:dyDescent="0.2">
      <c r="A185" s="138"/>
      <c r="B185" s="139">
        <f>E48</f>
        <v>0</v>
      </c>
      <c r="C185" s="140">
        <f t="shared" si="17"/>
        <v>0</v>
      </c>
      <c r="D185" s="140">
        <f t="shared" si="17"/>
        <v>0</v>
      </c>
      <c r="E185" s="140">
        <f t="shared" si="17"/>
        <v>0</v>
      </c>
      <c r="F185" s="140">
        <f t="shared" si="17"/>
        <v>0</v>
      </c>
      <c r="G185" s="140"/>
      <c r="H185" s="140"/>
      <c r="I185" s="140"/>
      <c r="J185" s="140"/>
    </row>
    <row r="186" spans="1:18" hidden="1" x14ac:dyDescent="0.2">
      <c r="Q186" s="3" t="s">
        <v>16</v>
      </c>
    </row>
    <row r="187" spans="1:18" hidden="1" x14ac:dyDescent="0.2"/>
    <row r="188" spans="1:18" hidden="1" x14ac:dyDescent="0.2"/>
    <row r="189" spans="1:18" x14ac:dyDescent="0.2">
      <c r="Q189" s="3" t="s">
        <v>16</v>
      </c>
    </row>
    <row r="190" spans="1:18" ht="82.5" customHeight="1" x14ac:dyDescent="0.2">
      <c r="A190" s="141" t="s">
        <v>184</v>
      </c>
      <c r="B190" s="142"/>
      <c r="C190" s="142"/>
      <c r="D190" s="142"/>
      <c r="E190" s="142"/>
      <c r="F190" s="142"/>
      <c r="G190" s="142"/>
      <c r="H190" s="142"/>
      <c r="I190" s="142"/>
      <c r="J190" s="143"/>
      <c r="Q190" s="3" t="s">
        <v>16</v>
      </c>
    </row>
    <row r="191" spans="1:18" ht="15.75" x14ac:dyDescent="0.25">
      <c r="Q191" s="3" t="s">
        <v>16</v>
      </c>
      <c r="R191" s="27"/>
    </row>
  </sheetData>
  <sheetProtection algorithmName="SHA-512" hashValue="nncnOEDK9QIbOX6tSlX3Zu+aN3Km1zXenI0h5FXjARiH0u0g/ASvbJMXVWgRZumDuNGAk/Z0kz6d6oA95cbCoQ==" saltValue="AyeVmv4nrdoKL8a8ER5PVg==" spinCount="100000" sheet="1" selectLockedCells="1"/>
  <mergeCells count="116">
    <mergeCell ref="C165:G165"/>
    <mergeCell ref="C164:G164"/>
    <mergeCell ref="H138:H139"/>
    <mergeCell ref="G17:I17"/>
    <mergeCell ref="E17:F17"/>
    <mergeCell ref="C17:D17"/>
    <mergeCell ref="D112:D113"/>
    <mergeCell ref="D150:G150"/>
    <mergeCell ref="D151:G151"/>
    <mergeCell ref="E125:E126"/>
    <mergeCell ref="G138:G139"/>
    <mergeCell ref="E138:E139"/>
    <mergeCell ref="D125:D126"/>
    <mergeCell ref="C149:H149"/>
    <mergeCell ref="F84:J84"/>
    <mergeCell ref="A21:F21"/>
    <mergeCell ref="A26:B26"/>
    <mergeCell ref="A30:B30"/>
    <mergeCell ref="E30:F30"/>
    <mergeCell ref="A38:D38"/>
    <mergeCell ref="E29:F29"/>
    <mergeCell ref="A29:B29"/>
    <mergeCell ref="A9:J9"/>
    <mergeCell ref="B90:C90"/>
    <mergeCell ref="F90:G90"/>
    <mergeCell ref="C19:F19"/>
    <mergeCell ref="A93:J93"/>
    <mergeCell ref="B83:E83"/>
    <mergeCell ref="F83:J83"/>
    <mergeCell ref="B54:F54"/>
    <mergeCell ref="A79:J79"/>
    <mergeCell ref="A15:B15"/>
    <mergeCell ref="A32:B32"/>
    <mergeCell ref="AJ84:AO84"/>
    <mergeCell ref="O85:T85"/>
    <mergeCell ref="V85:AA85"/>
    <mergeCell ref="AC85:AH85"/>
    <mergeCell ref="AJ85:AO85"/>
    <mergeCell ref="AQ85:AV85"/>
    <mergeCell ref="AX85:BC85"/>
    <mergeCell ref="AC84:AH84"/>
    <mergeCell ref="O84:T84"/>
    <mergeCell ref="V84:AA84"/>
    <mergeCell ref="A33:B33"/>
    <mergeCell ref="A34:B34"/>
    <mergeCell ref="A35:B35"/>
    <mergeCell ref="A36:B36"/>
    <mergeCell ref="A81:J81"/>
    <mergeCell ref="B40:E40"/>
    <mergeCell ref="B84:E84"/>
    <mergeCell ref="C52:G52"/>
    <mergeCell ref="AQ84:AV84"/>
    <mergeCell ref="A157:B157"/>
    <mergeCell ref="E112:E113"/>
    <mergeCell ref="G112:G113"/>
    <mergeCell ref="F45:H49"/>
    <mergeCell ref="H125:H126"/>
    <mergeCell ref="A112:A113"/>
    <mergeCell ref="C168:D168"/>
    <mergeCell ref="C167:D167"/>
    <mergeCell ref="AX84:BC84"/>
    <mergeCell ref="H112:H113"/>
    <mergeCell ref="C67:F67"/>
    <mergeCell ref="I112:I113"/>
    <mergeCell ref="B95:H95"/>
    <mergeCell ref="A160:B160"/>
    <mergeCell ref="A158:B158"/>
    <mergeCell ref="B138:B139"/>
    <mergeCell ref="C112:C113"/>
    <mergeCell ref="I125:I126"/>
    <mergeCell ref="D138:D139"/>
    <mergeCell ref="B112:B113"/>
    <mergeCell ref="B125:B126"/>
    <mergeCell ref="C138:C139"/>
    <mergeCell ref="A159:B159"/>
    <mergeCell ref="I138:I139"/>
    <mergeCell ref="J125:J126"/>
    <mergeCell ref="J138:J139"/>
    <mergeCell ref="F112:F113"/>
    <mergeCell ref="G125:G126"/>
    <mergeCell ref="A155:B155"/>
    <mergeCell ref="A156:B156"/>
    <mergeCell ref="A39:H39"/>
    <mergeCell ref="A136:J136"/>
    <mergeCell ref="C125:C126"/>
    <mergeCell ref="A80:J80"/>
    <mergeCell ref="A107:J107"/>
    <mergeCell ref="A108:J108"/>
    <mergeCell ref="A110:J110"/>
    <mergeCell ref="A123:J123"/>
    <mergeCell ref="F125:F126"/>
    <mergeCell ref="F138:F139"/>
    <mergeCell ref="A190:J190"/>
    <mergeCell ref="C15:E16"/>
    <mergeCell ref="C26:E26"/>
    <mergeCell ref="A1:J1"/>
    <mergeCell ref="A2:J2"/>
    <mergeCell ref="A5:J5"/>
    <mergeCell ref="A6:J6"/>
    <mergeCell ref="A7:J7"/>
    <mergeCell ref="A8:J8"/>
    <mergeCell ref="A3:J3"/>
    <mergeCell ref="E23:E24"/>
    <mergeCell ref="A23:B23"/>
    <mergeCell ref="A24:B24"/>
    <mergeCell ref="A17:B17"/>
    <mergeCell ref="E11:F11"/>
    <mergeCell ref="A13:B13"/>
    <mergeCell ref="C11:D11"/>
    <mergeCell ref="E13:F13"/>
    <mergeCell ref="C13:D13"/>
    <mergeCell ref="G13:I13"/>
    <mergeCell ref="C18:F18"/>
    <mergeCell ref="F23:F24"/>
    <mergeCell ref="A176:J176"/>
    <mergeCell ref="J112:J113"/>
  </mergeCells>
  <phoneticPr fontId="0" type="noConversion"/>
  <dataValidations xWindow="347" yWindow="331" count="23">
    <dataValidation type="whole" operator="greaterThanOrEqual" showInputMessage="1" showErrorMessage="1" errorTitle="Invalid Bedrrom Distribution" error="You have entered a number of two-bedroom units that is not sufficient." prompt="Age-restricted developments may contain all one-bedroom units or any combination of one- and two-bedroom units.  However, if the proposed development contains efficiency units, there must be a corresponding number of two-bedroom units." sqref="C34" xr:uid="{00000000-0002-0000-0000-000000000000}">
      <formula1>D32</formula1>
    </dataValidation>
    <dataValidation type="whole" operator="greaterThanOrEqual" showInputMessage="1" showErrorMessage="1" errorTitle="Invalid Low-Mod Split" error="You have not proposed a sufficient number of low-income units." prompt="Enter the total number of units priced to be affordable to households earning less than 50% of regional median income.  This number must be AT LEAST 50% of the number of affordable units" sqref="C29" xr:uid="{00000000-0002-0000-0000-000001000000}">
      <formula1>D29</formula1>
    </dataValidation>
    <dataValidation type="whole" operator="lessThanOrEqual" showInputMessage="1" showErrorMessage="1" errorTitle="Invalid Low-Mod Split" error="You have proposed an excessive number of moderate-income units." prompt="Enter the total number of units priced to be affordable to households earning between 50% and 80% of regional median income.  This number may not be more than 50% of the total number of affordable units." sqref="C30" xr:uid="{00000000-0002-0000-0000-000002000000}">
      <formula1>D30</formula1>
    </dataValidation>
    <dataValidation type="whole" operator="lessThanOrEqual" allowBlank="1" showInputMessage="1" showErrorMessage="1" sqref="C46" xr:uid="{00000000-0002-0000-0000-000003000000}">
      <formula1>C30</formula1>
    </dataValidation>
    <dataValidation type="whole" operator="lessThanOrEqual" allowBlank="1" showInputMessage="1" showErrorMessage="1" errorTitle="Invalid Bedroom Distribution" error="You have entered an excessive number of efficiency units.  No more than 50% of the affordable units in an age-restricted development may be efficiency units." prompt="Age-restricted developments may contain all one-bedroom units or any combination of one- and two-bedroom units.  However, if the proposed development contains efficiency units, there must be a corresponding number of two-bedroom units." sqref="C32" xr:uid="{00000000-0002-0000-0000-000004000000}">
      <formula1>D24/2</formula1>
    </dataValidation>
    <dataValidation type="whole" operator="greaterThanOrEqual" allowBlank="1" showInputMessage="1" showErrorMessage="1" errorTitle="Range of Affordability Error" error="The Fair Housing Act requires that a minimum of 13% of all affordable units MUST be priced to be affordable to households earning 30% or less of regional median income." prompt="The Fair Housing Act requires that a minimum of 13% of all affordable units MUST be priced to be affordable to households earning 30% or less of regional median income." sqref="C43" xr:uid="{00000000-0002-0000-0000-000005000000}">
      <formula1>C24*0.13</formula1>
    </dataValidation>
    <dataValidation type="whole" operator="lessThanOrEqual" allowBlank="1" showInputMessage="1" showErrorMessage="1" sqref="C47" xr:uid="{00000000-0002-0000-0000-000006000000}">
      <formula1>C30-C46</formula1>
    </dataValidation>
    <dataValidation type="whole" operator="lessThanOrEqual" showInputMessage="1" showErrorMessage="1" sqref="C48" xr:uid="{00000000-0002-0000-0000-000007000000}">
      <formula1>C30-C46-C47</formula1>
    </dataValidation>
    <dataValidation type="whole" operator="equal" allowBlank="1" showInputMessage="1" showErrorMessage="1" errorTitle="Incorrect number of Tier 2 units" error="The number of Tier 1 plus Tier 2 units does not equal the number of low-income units specified in the Project Data section." sqref="C44" xr:uid="{00000000-0002-0000-0000-000008000000}">
      <formula1>C29-C43</formula1>
    </dataValidation>
    <dataValidation type="decimal" operator="lessThanOrEqual" allowBlank="1" showInputMessage="1" showErrorMessage="1" errorTitle="Minimum Requirement Error" error="The Fair Housing Act requires that a minimum of 13% of all affordable units MUST be priced to be affordable to households earning 30% or less of regional median income." prompt="This Tier MUST establish a range of affordability that does not exceed 30% of regional median income." sqref="E43" xr:uid="{00000000-0002-0000-0000-000009000000}">
      <formula1>0.3</formula1>
    </dataValidation>
    <dataValidation type="decimal" allowBlank="1" showInputMessage="1" showErrorMessage="1" errorTitle="Invalid Entry" error="Moderate income units must be priced to be affordable to households earning between 50% and 60% of the regional median income." prompt="Enter a range of affordability between 50% and 60%." sqref="E46" xr:uid="{00000000-0002-0000-0000-00000A000000}">
      <formula1>0.5</formula1>
      <formula2>0.6</formula2>
    </dataValidation>
    <dataValidation type="decimal" operator="lessThanOrEqual" showInputMessage="1" showErrorMessage="1" errorTitle="Invalid Entry" error="Low income units must be priced to be affordable to households earning below 50% of the regional median income." prompt="Enter a range of affordability of 50% or less." sqref="E44" xr:uid="{00000000-0002-0000-0000-00000B000000}">
      <formula1>0.5</formula1>
    </dataValidation>
    <dataValidation type="decimal" operator="lessThanOrEqual" allowBlank="1" showInputMessage="1" showErrorMessage="1" errorTitle="Invalid Entry" error="Moderate income units must be priced to be affordable to households earning between 50% and 60% of the regional median income." prompt="Enter a range of affordability between 50% and 60%." sqref="E47:E48" xr:uid="{00000000-0002-0000-0000-00000C000000}">
      <formula1>0.6</formula1>
    </dataValidation>
    <dataValidation type="whole" showInputMessage="1" showErrorMessage="1" errorTitle="Enter COAH Region" error="A COAH Region number between 1 and 6 must be entered._x000a_" prompt="Enter COAH Region 1 through 6." sqref="C17:D17" xr:uid="{00000000-0002-0000-0000-00000D000000}">
      <formula1>1</formula1>
      <formula2>6</formula2>
    </dataValidation>
    <dataValidation operator="greaterThanOrEqual" allowBlank="1" showInputMessage="1" showErrorMessage="1" sqref="F23:F24" xr:uid="{00000000-0002-0000-0000-00000E000000}"/>
    <dataValidation type="whole" operator="greaterThan" allowBlank="1" showInputMessage="1" showErrorMessage="1" error="Enter total number of units in project." prompt="Enter total number of units in development including both market-rate and affordable units." sqref="C23" xr:uid="{00000000-0002-0000-0000-00000F000000}">
      <formula1>0</formula1>
    </dataValidation>
    <dataValidation type="whole" operator="greaterThan" allowBlank="1" showInputMessage="1" showErrorMessage="1" error="Enter number of affordable units in development." prompt="Enter number of AFFORDABLE units in development." sqref="C24" xr:uid="{00000000-0002-0000-0000-000010000000}">
      <formula1>0</formula1>
    </dataValidation>
    <dataValidation operator="equal" allowBlank="1" showInputMessage="1" showErrorMessage="1" error="." sqref="G86:G88" xr:uid="{00000000-0002-0000-0000-000011000000}"/>
    <dataValidation type="list" allowBlank="1" showDropDown="1" showInputMessage="1" showErrorMessage="1" errorTitle="Invalid Entry" error="G for Gas_x000a_E for Electricity_x000a_BG for Bottle Gas" sqref="D58" xr:uid="{00000000-0002-0000-0000-000012000000}">
      <formula1>$L$56:$L$61</formula1>
    </dataValidation>
    <dataValidation type="list" allowBlank="1" showDropDown="1" showInputMessage="1" showErrorMessage="1" errorTitle="Invalid Entry" error="G for Gas_x000a_E for Electricity_x000a_O for Oil_x000a_BG for Bottle Gas" sqref="D57 D61" xr:uid="{00000000-0002-0000-0000-000013000000}">
      <formula1>$L$56:$L$63</formula1>
    </dataValidation>
    <dataValidation type="list" allowBlank="1" showDropDown="1" showInputMessage="1" showErrorMessage="1" errorTitle="Invalid Entry" error="Y for Yes_x000a_N for No" sqref="C57:C65" xr:uid="{00000000-0002-0000-0000-000014000000}">
      <formula1>$K$56:$K$59</formula1>
    </dataValidation>
    <dataValidation type="list" showInputMessage="1" showErrorMessage="1" error="Please enter HUD Defined unit type from drop-down list._x000a_" prompt="Use pull-down menu to enter structure type based on HUD description." sqref="C26" xr:uid="{00000000-0002-0000-0000-000015000000}">
      <formula1>$M$112:$M$118</formula1>
    </dataValidation>
    <dataValidation type="whole" operator="lessThanOrEqual" showInputMessage="1" showErrorMessage="1" errorTitle="Invalid Bedroom Distribution" error="You have entered an excessive number of one-bedroom units." sqref="C33" xr:uid="{00000000-0002-0000-0000-000016000000}">
      <formula1>C24-C32-C34</formula1>
    </dataValidation>
  </dataValidations>
  <printOptions horizontalCentered="1"/>
  <pageMargins left="0.5" right="0.5" top="0.5" bottom="0.5" header="0.5" footer="0.5"/>
  <pageSetup scale="69" fitToHeight="0" orientation="landscape" horizontalDpi="300" verticalDpi="300" r:id="rId1"/>
  <headerFooter alignWithMargins="0">
    <oddFooter>&amp;CPage &amp;P&amp;RFamily Rent Calculator</oddFooter>
  </headerFooter>
  <rowBreaks count="4" manualBreakCount="4">
    <brk id="39" max="9" man="1"/>
    <brk id="78" max="9" man="1"/>
    <brk id="106" max="9" man="1"/>
    <brk id="162"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Input</vt:lpstr>
      <vt:lpstr>FINANCIAL</vt:lpstr>
      <vt:lpstr>PAYDOWN</vt:lpstr>
      <vt:lpstr>Input!Print_Area</vt:lpstr>
      <vt:lpstr>Input!Print_Area_MI</vt:lpstr>
    </vt:vector>
  </TitlesOfParts>
  <Company>State of NJ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Henderson</dc:creator>
  <cp:lastModifiedBy>Burton Family</cp:lastModifiedBy>
  <cp:lastPrinted>2007-05-07T16:38:13Z</cp:lastPrinted>
  <dcterms:created xsi:type="dcterms:W3CDTF">2000-08-07T14:55:48Z</dcterms:created>
  <dcterms:modified xsi:type="dcterms:W3CDTF">2018-03-07T18:19:15Z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344643291</vt:i4>
  </property>
  <property fmtid="{D5CDD505-2E9C-101B-9397-08002B2CF9AE}" pid="3" name="_NewReviewCycle">
    <vt:lpwstr/>
  </property>
  <property fmtid="{D5CDD505-2E9C-101B-9397-08002B2CF9AE}" pid="4" name="_EmailSubject">
    <vt:lpwstr>calcs</vt:lpwstr>
  </property>
  <property fmtid="{D5CDD505-2E9C-101B-9397-08002B2CF9AE}" pid="5" name="_AuthorEmail">
    <vt:lpwstr>KHenderson@DCA.state.nj.us</vt:lpwstr>
  </property>
  <property fmtid="{D5CDD505-2E9C-101B-9397-08002B2CF9AE}" pid="6" name="_AuthorEmailDisplayName">
    <vt:lpwstr>Henderson, Keith</vt:lpwstr>
  </property>
  <property fmtid="{D5CDD505-2E9C-101B-9397-08002B2CF9AE}" pid="7" name="_ReviewingToolsShownOnce">
    <vt:lpwstr/>
  </property>
</Properties>
</file>