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O:\DOCS\Admin\_Housing Admin\COAH\2017 Rent and Median Income  Related Docs\COAH Calculators with 2017 numbers\_FINAL DOCUMENTS\2014 Limits\"/>
    </mc:Choice>
  </mc:AlternateContent>
  <bookViews>
    <workbookView xWindow="45" yWindow="15" windowWidth="11475" windowHeight="12720" xr2:uid="{00000000-000D-0000-FFFF-FFFF00000000}"/>
  </bookViews>
  <sheets>
    <sheet name="AR Sales Calculator" sheetId="1" r:id="rId1"/>
    <sheet name="Income Limits" sheetId="2" state="hidden" r:id="rId2"/>
  </sheets>
  <definedNames>
    <definedName name="\C">'AR Sales Calculator'!#REF!</definedName>
    <definedName name="\D">'AR Sales Calculator'!#REF!</definedName>
    <definedName name="\I">'AR Sales Calculator'!#REF!</definedName>
    <definedName name="\N">'AR Sales Calculator'!#REF!</definedName>
    <definedName name="\S">'AR Sales Calculator'!#REF!</definedName>
    <definedName name="\T">'AR Sales Calculator'!#REF!</definedName>
    <definedName name="_CC11">'AR Sales Calculator'!#REF!</definedName>
    <definedName name="ACPMSA">'AR Sales Calculator'!#REF!</definedName>
    <definedName name="ALLENPMSA">'AR Sales Calculator'!#REF!</definedName>
    <definedName name="ATLANTIC">'AR Sales Calculator'!#REF!</definedName>
    <definedName name="BERGEN">'AR Sales Calculator'!#REF!</definedName>
    <definedName name="BPPMSA">'AR Sales Calculator'!#REF!</definedName>
    <definedName name="BURLINGTON">'AR Sales Calculator'!#REF!</definedName>
    <definedName name="CAMDEN">'AR Sales Calculator'!#REF!</definedName>
    <definedName name="CAPE_MAY">'AR Sales Calculator'!#REF!</definedName>
    <definedName name="COAH">'AR Sales Calculator'!#REF!</definedName>
    <definedName name="CUMBERLAND">'AR Sales Calculator'!#REF!</definedName>
    <definedName name="ESSEX">'AR Sales Calculator'!#REF!</definedName>
    <definedName name="FINANCIAL">'AR Sales Calculator'!$A$4:$H$110</definedName>
    <definedName name="FIVE">'AR Sales Calculator'!#REF!</definedName>
    <definedName name="FOUR">'AR Sales Calculator'!#REF!</definedName>
    <definedName name="FOUR1HALF">'AR Sales Calculator'!#REF!</definedName>
    <definedName name="GLOUCESTER">'AR Sales Calculator'!#REF!</definedName>
    <definedName name="HUDSON">'AR Sales Calculator'!#REF!</definedName>
    <definedName name="HUNTERDON">'AR Sales Calculator'!#REF!</definedName>
    <definedName name="INC_LIMITS">'AR Sales Calculator'!#REF!</definedName>
    <definedName name="JCPMSA">'AR Sales Calculator'!#REF!</definedName>
    <definedName name="MACROS">'AR Sales Calculator'!#REF!</definedName>
    <definedName name="MERCER">'AR Sales Calculator'!#REF!</definedName>
    <definedName name="MIDDLESEX">'AR Sales Calculator'!#REF!</definedName>
    <definedName name="MONMOUTH">'AR Sales Calculator'!#REF!</definedName>
    <definedName name="MOPMSA">'AR Sales Calculator'!#REF!</definedName>
    <definedName name="MORRIS">'AR Sales Calculator'!#REF!</definedName>
    <definedName name="MSHPMSA">'AR Sales Calculator'!#REF!</definedName>
    <definedName name="NPMSA">'AR Sales Calculator'!#REF!</definedName>
    <definedName name="OCEAN">'AR Sales Calculator'!#REF!</definedName>
    <definedName name="ONE">'AR Sales Calculator'!#REF!</definedName>
    <definedName name="PASSAIC">'AR Sales Calculator'!#REF!</definedName>
    <definedName name="PAYDOWN">'AR Sales Calculator'!$R$4:$R$162</definedName>
    <definedName name="PPMSA">'AR Sales Calculator'!#REF!</definedName>
    <definedName name="_xlnm.Print_Area" localSheetId="0">'AR Sales Calculator'!$A$1:$J$125</definedName>
    <definedName name="Print_Area_MI" localSheetId="0">'AR Sales Calculator'!$A$4:$R$144</definedName>
    <definedName name="SIX">'AR Sales Calculator'!#REF!</definedName>
    <definedName name="SUSSEX">'AR Sales Calculator'!#REF!</definedName>
    <definedName name="THREE">'AR Sales Calculator'!#REF!</definedName>
    <definedName name="THREE1HALF">'AR Sales Calculator'!#REF!</definedName>
    <definedName name="TPMSA">'AR Sales Calculator'!#REF!</definedName>
    <definedName name="TWO">'AR Sales Calculator'!#REF!</definedName>
    <definedName name="UNION">'AR Sales Calculator'!#REF!</definedName>
    <definedName name="VPMSA">'AR Sales Calculator'!#REF!</definedName>
    <definedName name="WARREN">'AR Sales Calculator'!#REF!</definedName>
    <definedName name="WPMSA">'AR Sales Calculator'!#REF!</definedName>
    <definedName name="ZERO">'AR Sales Calculator'!#REF!</definedName>
  </definedNames>
  <calcPr calcId="171027" iterate="1" iterateCount="1000" iterateDelta="0.1"/>
</workbook>
</file>

<file path=xl/calcChain.xml><?xml version="1.0" encoding="utf-8"?>
<calcChain xmlns="http://schemas.openxmlformats.org/spreadsheetml/2006/main">
  <c r="C18" i="1" l="1"/>
  <c r="F58" i="1" s="1"/>
  <c r="E12" i="2"/>
  <c r="D12" i="2"/>
  <c r="C12" i="2"/>
  <c r="E11" i="2"/>
  <c r="D11" i="2"/>
  <c r="C11" i="2"/>
  <c r="E10" i="2"/>
  <c r="D10" i="2"/>
  <c r="C10" i="2"/>
  <c r="E9" i="2"/>
  <c r="D9" i="2"/>
  <c r="C9" i="2"/>
  <c r="E8" i="2"/>
  <c r="D8" i="2"/>
  <c r="C8" i="2"/>
  <c r="E7" i="2"/>
  <c r="D7" i="2"/>
  <c r="C7" i="2"/>
  <c r="B69" i="1"/>
  <c r="F69" i="1" s="1"/>
  <c r="B68" i="1"/>
  <c r="L41" i="1"/>
  <c r="F43" i="1"/>
  <c r="G43" i="1" s="1"/>
  <c r="H43" i="1"/>
  <c r="B45" i="1" s="1"/>
  <c r="L39" i="1"/>
  <c r="L36" i="1"/>
  <c r="L37" i="1"/>
  <c r="L40" i="1"/>
  <c r="C68" i="1"/>
  <c r="C69" i="1"/>
  <c r="D37" i="1"/>
  <c r="D38" i="1"/>
  <c r="A114" i="1"/>
  <c r="C43" i="1"/>
  <c r="J71" i="1"/>
  <c r="I71" i="1"/>
  <c r="H71" i="1"/>
  <c r="E71" i="1"/>
  <c r="D71" i="1"/>
  <c r="J70" i="1"/>
  <c r="I70" i="1"/>
  <c r="H70" i="1"/>
  <c r="E70" i="1"/>
  <c r="D70" i="1"/>
  <c r="G69" i="1"/>
  <c r="G68" i="1"/>
  <c r="C36" i="1"/>
  <c r="D35" i="1"/>
  <c r="D34" i="1"/>
  <c r="E117" i="1"/>
  <c r="E123" i="1" s="1"/>
  <c r="B133" i="1"/>
  <c r="C117" i="1"/>
  <c r="C121" i="1" s="1"/>
  <c r="D117" i="1"/>
  <c r="D123" i="1" s="1"/>
  <c r="B132" i="1"/>
  <c r="B131" i="1"/>
  <c r="B129" i="1"/>
  <c r="E42" i="1"/>
  <c r="E38" i="1"/>
  <c r="F117" i="1"/>
  <c r="F123" i="1" s="1"/>
  <c r="B128" i="1"/>
  <c r="E121" i="1"/>
  <c r="C122" i="1" l="1"/>
  <c r="D128" i="1"/>
  <c r="E129" i="1"/>
  <c r="B105" i="1" s="1"/>
  <c r="D105" i="1" s="1"/>
  <c r="F53" i="1"/>
  <c r="F104" i="1" s="1"/>
  <c r="D131" i="1"/>
  <c r="D129" i="1"/>
  <c r="D54" i="1"/>
  <c r="F92" i="1" s="1"/>
  <c r="F68" i="1"/>
  <c r="F70" i="1" s="1"/>
  <c r="B70" i="1"/>
  <c r="D132" i="1"/>
  <c r="B44" i="1"/>
  <c r="F71" i="1"/>
  <c r="B71" i="1"/>
  <c r="C128" i="1"/>
  <c r="B91" i="1" s="1"/>
  <c r="E128" i="1"/>
  <c r="B104" i="1" s="1"/>
  <c r="D104" i="1" s="1"/>
  <c r="D122" i="1"/>
  <c r="C123" i="1"/>
  <c r="E132" i="1"/>
  <c r="B108" i="1" s="1"/>
  <c r="C108" i="1" s="1"/>
  <c r="E133" i="1"/>
  <c r="B109" i="1" s="1"/>
  <c r="D109" i="1" s="1"/>
  <c r="D56" i="1"/>
  <c r="F122" i="1"/>
  <c r="F132" i="1"/>
  <c r="F57" i="1"/>
  <c r="A46" i="1"/>
  <c r="A72" i="1" s="1"/>
  <c r="F129" i="1"/>
  <c r="F131" i="1"/>
  <c r="E131" i="1"/>
  <c r="B107" i="1" s="1"/>
  <c r="C107" i="1" s="1"/>
  <c r="D133" i="1"/>
  <c r="F128" i="1"/>
  <c r="C133" i="1"/>
  <c r="C104" i="1"/>
  <c r="F109" i="1"/>
  <c r="H78" i="1"/>
  <c r="E109" i="1"/>
  <c r="F133" i="1"/>
  <c r="F121" i="1"/>
  <c r="D121" i="1"/>
  <c r="E122" i="1"/>
  <c r="D53" i="1"/>
  <c r="F56" i="1"/>
  <c r="D58" i="1"/>
  <c r="C129" i="1"/>
  <c r="B92" i="1" s="1"/>
  <c r="C131" i="1"/>
  <c r="C132" i="1"/>
  <c r="B95" i="1" s="1"/>
  <c r="F54" i="1"/>
  <c r="D57" i="1"/>
  <c r="C105" i="1" l="1"/>
  <c r="E104" i="1"/>
  <c r="E77" i="1"/>
  <c r="D108" i="1"/>
  <c r="B94" i="1"/>
  <c r="C94" i="1" s="1"/>
  <c r="D78" i="1"/>
  <c r="E92" i="1"/>
  <c r="C91" i="1"/>
  <c r="D91" i="1"/>
  <c r="C109" i="1"/>
  <c r="G109" i="1" s="1"/>
  <c r="H109" i="1" s="1"/>
  <c r="M58" i="1" s="1"/>
  <c r="D107" i="1"/>
  <c r="F77" i="1"/>
  <c r="E94" i="1"/>
  <c r="F94" i="1"/>
  <c r="F108" i="1"/>
  <c r="G78" i="1"/>
  <c r="E108" i="1"/>
  <c r="B96" i="1"/>
  <c r="G104" i="1"/>
  <c r="H104" i="1" s="1"/>
  <c r="M53" i="1" s="1"/>
  <c r="C95" i="1"/>
  <c r="D95" i="1"/>
  <c r="F78" i="1"/>
  <c r="E107" i="1"/>
  <c r="F107" i="1"/>
  <c r="D94" i="1"/>
  <c r="F91" i="1"/>
  <c r="E91" i="1"/>
  <c r="D77" i="1"/>
  <c r="E95" i="1"/>
  <c r="G77" i="1"/>
  <c r="F95" i="1"/>
  <c r="C92" i="1"/>
  <c r="D92" i="1"/>
  <c r="E105" i="1"/>
  <c r="F105" i="1"/>
  <c r="E78" i="1"/>
  <c r="H77" i="1"/>
  <c r="H80" i="1" s="1"/>
  <c r="E96" i="1"/>
  <c r="F96" i="1"/>
  <c r="G80" i="1" l="1"/>
  <c r="C78" i="1"/>
  <c r="G92" i="1"/>
  <c r="H92" i="1" s="1"/>
  <c r="L54" i="1" s="1"/>
  <c r="F80" i="1"/>
  <c r="G108" i="1"/>
  <c r="H108" i="1" s="1"/>
  <c r="M57" i="1" s="1"/>
  <c r="G91" i="1"/>
  <c r="H91" i="1" s="1"/>
  <c r="L53" i="1" s="1"/>
  <c r="G105" i="1"/>
  <c r="H105" i="1" s="1"/>
  <c r="M54" i="1" s="1"/>
  <c r="G95" i="1"/>
  <c r="H95" i="1" s="1"/>
  <c r="L57" i="1" s="1"/>
  <c r="G107" i="1"/>
  <c r="H107" i="1" s="1"/>
  <c r="M56" i="1" s="1"/>
  <c r="G94" i="1"/>
  <c r="H94" i="1" s="1"/>
  <c r="L56" i="1" s="1"/>
  <c r="D96" i="1"/>
  <c r="C96" i="1"/>
  <c r="D80" i="1"/>
  <c r="C77" i="1"/>
  <c r="E80" i="1"/>
  <c r="C80" i="1" l="1"/>
  <c r="G96" i="1"/>
  <c r="H96" i="1" s="1"/>
  <c r="L58" i="1" s="1"/>
</calcChain>
</file>

<file path=xl/sharedStrings.xml><?xml version="1.0" encoding="utf-8"?>
<sst xmlns="http://schemas.openxmlformats.org/spreadsheetml/2006/main" count="171" uniqueCount="122">
  <si>
    <t>DATE:</t>
  </si>
  <si>
    <t>PROJECT:</t>
  </si>
  <si>
    <t xml:space="preserve"> </t>
  </si>
  <si>
    <t>MUNICIPALITY:</t>
  </si>
  <si>
    <t xml:space="preserve">     PREPARED BY:</t>
  </si>
  <si>
    <t xml:space="preserve">           FILE NAME:</t>
  </si>
  <si>
    <t>TOTAL UNITS</t>
  </si>
  <si>
    <t>NUMBER OF LOW</t>
  </si>
  <si>
    <t>NUMBER OF MOD</t>
  </si>
  <si>
    <t>No. OF 1 BEDROOMS</t>
  </si>
  <si>
    <t>No. OF 2 BEDROOMS</t>
  </si>
  <si>
    <t>CATEGORY</t>
  </si>
  <si>
    <t>2</t>
  </si>
  <si>
    <t>3</t>
  </si>
  <si>
    <t>4</t>
  </si>
  <si>
    <t>FINANCIAL INFORMATION</t>
  </si>
  <si>
    <t>MODERATE</t>
  </si>
  <si>
    <t>PMI</t>
  </si>
  <si>
    <t>ANNUAL MORT RATE</t>
  </si>
  <si>
    <t>LOW</t>
  </si>
  <si>
    <t>PROPERTY TAX RATE</t>
  </si>
  <si>
    <t>EQUALIZATION RATIO</t>
  </si>
  <si>
    <t>TIER 1</t>
  </si>
  <si>
    <t>TIER 2</t>
  </si>
  <si>
    <t/>
  </si>
  <si>
    <t>TIER 3</t>
  </si>
  <si>
    <t>INCOME LIMITS FOR QUALIFYING HOUSEHOLDS</t>
  </si>
  <si>
    <t>1</t>
  </si>
  <si>
    <t>TIER 4</t>
  </si>
  <si>
    <t>BREAKDOWN OF TOTAL HOUSING EXPENSE</t>
  </si>
  <si>
    <t xml:space="preserve">       BY BEDROOM SIZE AND CATEGORY</t>
  </si>
  <si>
    <t>TOTAL</t>
  </si>
  <si>
    <t>CONDO</t>
  </si>
  <si>
    <t>MORTGAGE</t>
  </si>
  <si>
    <t>MAXIMUM</t>
  </si>
  <si>
    <t>DUES</t>
  </si>
  <si>
    <t>1 BEDROOM</t>
  </si>
  <si>
    <t>% USED</t>
  </si>
  <si>
    <t>FAMILY SIZE :</t>
  </si>
  <si>
    <t>MEDIAN INCOME:</t>
  </si>
  <si>
    <t>DOWN PAYMENT</t>
  </si>
  <si>
    <t>PRIVATE MORT INS (PMI)</t>
  </si>
  <si>
    <t>PRINCIPAL</t>
  </si>
  <si>
    <t>PROPERTY</t>
  </si>
  <si>
    <t>INSURANCE</t>
  </si>
  <si>
    <t>TAX</t>
  </si>
  <si>
    <t>&amp; INTEREST</t>
  </si>
  <si>
    <t>AFFORDABLE HOUSING PRICING CALCULATOR</t>
  </si>
  <si>
    <t>(Monthly)</t>
  </si>
  <si>
    <t>PROPERTY INSURANCE</t>
  </si>
  <si>
    <t>MEDIAN INCOME BY FAMILY SIZE</t>
  </si>
  <si>
    <t>Region</t>
  </si>
  <si>
    <t>1 PERSON</t>
  </si>
  <si>
    <t>2 PERSON</t>
  </si>
  <si>
    <t>3 PERSON</t>
  </si>
  <si>
    <t>4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</si>
  <si>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</si>
  <si>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</si>
  <si>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</si>
  <si>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</si>
  <si>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</si>
  <si>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</si>
  <si>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</si>
  <si>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</si>
  <si>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</si>
  <si>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</si>
  <si>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ESTIMATED
PRICE</t>
  </si>
  <si>
    <t>AFFORDABLE UNITS</t>
  </si>
  <si>
    <t>Atlantic, Cape May, Cumberland, Salem</t>
  </si>
  <si>
    <t>(Rate per $100 of assessed value)</t>
  </si>
  <si>
    <t>VERY LOW</t>
  </si>
  <si>
    <t xml:space="preserve">LOW  </t>
  </si>
  <si>
    <t xml:space="preserve">MOD  </t>
  </si>
  <si>
    <t>AFFORDABLE UNIT PRICING STRATEGY</t>
  </si>
  <si>
    <t>CALCULATION OF MAXIMUM SALES PRICES</t>
  </si>
  <si>
    <t>Years, 0 points</t>
  </si>
  <si>
    <t>AFFORDABLE HOUSING UNIT SALES PRICE CALCULATIONS</t>
  </si>
  <si>
    <t>Low
Required</t>
  </si>
  <si>
    <t>Tier 1</t>
  </si>
  <si>
    <t>Tier 2</t>
  </si>
  <si>
    <t>Mod
Required</t>
  </si>
  <si>
    <t>Tier 3</t>
  </si>
  <si>
    <t>Tier 4</t>
  </si>
  <si>
    <t>Tier 5</t>
  </si>
  <si>
    <t>1 BR</t>
  </si>
  <si>
    <t>2 BR</t>
  </si>
  <si>
    <t>Low
Provided</t>
  </si>
  <si>
    <t>Mod
Provided</t>
  </si>
  <si>
    <t>PRICING AND BEDROOM DISTRIBUTION DETAIL FOR AFFORDABLE UNITS</t>
  </si>
  <si>
    <t>INCOME LIMITS:</t>
  </si>
  <si>
    <t>(Maximum permitted)</t>
  </si>
  <si>
    <t>2 BEDROOM</t>
  </si>
  <si>
    <t>(Usually a number between 50.00 and 150.00)</t>
  </si>
  <si>
    <t>Priced at</t>
  </si>
  <si>
    <t>&lt;--Total Affordable Units--&gt;</t>
  </si>
  <si>
    <t xml:space="preserve"> # Of Units</t>
  </si>
  <si>
    <t>% Of Median
Income</t>
  </si>
  <si>
    <t>Make Entries in Yellow Boxes</t>
  </si>
  <si>
    <t>Adjacent Green and Blue Boxes Must Match</t>
  </si>
  <si>
    <t>Adjacent Orange and Blue Boxes Must Match</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</si>
  <si>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</si>
  <si>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Tier 1
Units</t>
  </si>
  <si>
    <t>Tier 2
Units</t>
  </si>
  <si>
    <t>Tier 3
Units</t>
  </si>
  <si>
    <t>Tier 4
Units</t>
  </si>
  <si>
    <t>Tier 5
Units</t>
  </si>
  <si>
    <t>FOR PRICING NEWLY CONSTRUCTED UNITS</t>
  </si>
  <si>
    <t>PERCENT SET-ASIDE</t>
  </si>
  <si>
    <t>NEW JERSEY COUNCIL ON AFFORDABLE HOUSING</t>
  </si>
  <si>
    <t>COAH INCOME LIMITS</t>
  </si>
  <si>
    <t>TOTAL GROSS SALES REVENUES FROM AFFORDABLE UNITS</t>
  </si>
  <si>
    <t>COAH REGION:</t>
  </si>
  <si>
    <r>
      <t xml:space="preserve">1 BEDROOM UNITS  </t>
    </r>
    <r>
      <rPr>
        <sz val="12"/>
        <rFont val="Arial"/>
        <family val="2"/>
      </rPr>
      <t>(1.5 PERSON HOUSEHOLD)</t>
    </r>
  </si>
  <si>
    <r>
      <t xml:space="preserve">2 BEDROOM UNITS </t>
    </r>
    <r>
      <rPr>
        <sz val="12"/>
        <rFont val="Arial"/>
        <family val="2"/>
      </rPr>
      <t xml:space="preserve"> (3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</si>
  <si>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</si>
  <si>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Updated December 5, 2017 by Affordable Housing Professionals of New Jersey (AHPNJ)</t>
  </si>
  <si>
    <t>This document is a tool to assist with the pricing calculation.
Please consult UHAC, Fair Housing Settlement Agreement, and municipal requirements
as there may be additional requirements affecting the pricing calculation.</t>
  </si>
  <si>
    <t>2014 Income Limit  AGE-RESTRICTED</t>
  </si>
  <si>
    <t>FreddieMac 30-Year Fixed-Rate Mortgage rate (formerly Federal Reserve H15). Enter rate from most recent year and month</t>
  </si>
  <si>
    <t>2014 COAH Regional Income Limits</t>
  </si>
  <si>
    <t>CURRENT AS OF April 2014</t>
  </si>
  <si>
    <r>
      <rPr>
        <b/>
        <sz val="12"/>
        <rFont val="Arial"/>
        <family val="2"/>
      </rPr>
      <t xml:space="preserve">Disclaimer: </t>
    </r>
    <r>
      <rPr>
        <sz val="12"/>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</si>
</sst>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1" x14ac:knownFonts="1">
    <font>
      <sz val="12"/>
      <name val="Arial"/>
    </font>
    <font>
      <sz val="12"/>
      <name val="Arial"/>
      <family val="2"/>
    </font>
    <font>
      <u/>
      <sz val="10.45"/>
      <color indexed="12"/>
      <name val="Arial"/>
      <family val="2"/>
    </font>
    <font>
      <sz val="10"/>
      <name val="Arial"/>
      <family val="2"/>
    </font>
    <font>
      <b/>
      <sz val="10"/>
      <name val="Arial"/>
      <family val="2"/>
    </font>
    <font>
      <sz val="12"/>
      <name val="Arial"/>
      <family val="2"/>
    </font>
    <font>
      <sz val="12"/>
      <name val="Arial"/>
      <family val="2"/>
    </font>
    <font>
      <sz val="12"/>
      <color rgb="FFFF0000"/>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b/>
      <u/>
      <sz val="16"/>
      <name val="Arial"/>
      <family val="2"/>
    </font>
    <font>
      <u/>
      <sz val="12"/>
      <color indexed="12"/>
      <name val="Arial"/>
      <family val="2"/>
    </font>
    <font>
      <b/>
      <u/>
      <sz val="14"/>
      <color indexed="12"/>
      <name val="Arial"/>
      <family val="2"/>
    </font>
    <font>
      <b/>
      <u/>
      <sz val="14"/>
      <name val="Arial"/>
      <family val="2"/>
    </font>
    <font>
      <sz val="14"/>
      <color indexed="10"/>
      <name val="Arial"/>
      <family val="2"/>
    </font>
    <font>
      <b/>
      <sz val="14"/>
      <color indexed="10"/>
      <name val="Arial"/>
      <family val="2"/>
    </font>
    <font>
      <b/>
      <sz val="11"/>
      <name val="Arial"/>
      <family val="2"/>
    </font>
    <font>
      <b/>
      <sz val="16"/>
      <color indexed="10"/>
      <name val="Arial"/>
      <family val="2"/>
    </font>
    <font>
      <b/>
      <sz val="12"/>
      <name val="Arial"/>
      <family val="2"/>
    </font>
    <font>
      <sz val="13"/>
      <name val="Arial"/>
      <family val="2"/>
    </font>
    <font>
      <b/>
      <sz val="14"/>
      <color indexed="17"/>
      <name val="Arial"/>
      <family val="2"/>
    </font>
    <font>
      <b/>
      <sz val="13"/>
      <name val="Arial"/>
      <family val="2"/>
    </font>
    <font>
      <b/>
      <i/>
      <sz val="13"/>
      <color rgb="FFFFFF00"/>
      <name val="Arial Rounded MT Bold"/>
      <family val="2"/>
    </font>
    <font>
      <b/>
      <i/>
      <sz val="16"/>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40"/>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2">
    <xf numFmtId="0" fontId="0" fillId="0" borderId="0"/>
    <xf numFmtId="0" fontId="2" fillId="0" borderId="0" applyNumberFormat="0" applyFill="0" applyBorder="0" applyAlignment="0" applyProtection="0">
      <alignment vertical="top"/>
      <protection locked="0"/>
    </xf>
  </cellStyleXfs>
  <cellXfs count="176">
    <xf numFmtId="0" fontId="0" fillId="0" borderId="0" xfId="0"/>
    <xf numFmtId="0" fontId="3" fillId="0" borderId="0" xfId="0" applyFont="1" applyBorder="1" applyAlignment="1" applyProtection="1">
      <protection hidden="1"/>
    </xf>
    <xf numFmtId="0" fontId="4" fillId="0" borderId="0" xfId="0" applyFont="1" applyBorder="1" applyAlignment="1" applyProtection="1">
      <alignment horizontal="center"/>
      <protection hidden="1"/>
    </xf>
    <xf numFmtId="0" fontId="5" fillId="0" borderId="0" xfId="0" applyFont="1"/>
    <xf numFmtId="0" fontId="3" fillId="0" borderId="0" xfId="0" applyFont="1" applyBorder="1" applyProtection="1">
      <protection hidden="1"/>
    </xf>
    <xf numFmtId="0" fontId="5" fillId="0" borderId="0" xfId="0" applyFont="1" applyBorder="1"/>
    <xf numFmtId="49" fontId="4" fillId="0" borderId="0" xfId="0" applyNumberFormat="1" applyFont="1" applyBorder="1" applyAlignment="1" applyProtection="1">
      <protection hidden="1"/>
    </xf>
    <xf numFmtId="0" fontId="4" fillId="0" borderId="0" xfId="0" applyFont="1" applyBorder="1" applyProtection="1">
      <protection hidden="1"/>
    </xf>
    <xf numFmtId="49" fontId="3" fillId="0" borderId="0" xfId="0" applyNumberFormat="1" applyFont="1" applyBorder="1" applyAlignment="1" applyProtection="1">
      <protection hidden="1"/>
    </xf>
    <xf numFmtId="49" fontId="4" fillId="0" borderId="0" xfId="0" applyNumberFormat="1" applyFont="1" applyBorder="1" applyAlignment="1" applyProtection="1">
      <alignment horizontal="left"/>
      <protection hidden="1"/>
    </xf>
    <xf numFmtId="6" fontId="6" fillId="0" borderId="0" xfId="0" applyNumberFormat="1" applyFont="1" applyBorder="1" applyAlignment="1">
      <alignment horizontal="center" vertical="center"/>
    </xf>
    <xf numFmtId="165" fontId="7" fillId="0" borderId="0" xfId="0" applyNumberFormat="1" applyFont="1" applyFill="1" applyBorder="1"/>
    <xf numFmtId="0" fontId="9" fillId="0" borderId="2" xfId="0" applyFont="1" applyBorder="1" applyProtection="1">
      <protection hidden="1"/>
    </xf>
    <xf numFmtId="0" fontId="10" fillId="0" borderId="2" xfId="0" applyFont="1" applyBorder="1" applyProtection="1">
      <protection hidden="1"/>
    </xf>
    <xf numFmtId="0" fontId="12" fillId="0" borderId="2" xfId="0" applyFont="1" applyBorder="1" applyProtection="1">
      <protection hidden="1"/>
    </xf>
    <xf numFmtId="6" fontId="14" fillId="0" borderId="2" xfId="0" applyNumberFormat="1" applyFont="1" applyBorder="1" applyAlignment="1" applyProtection="1">
      <alignment horizontal="center" vertical="center"/>
      <protection hidden="1"/>
    </xf>
    <xf numFmtId="49" fontId="12" fillId="2" borderId="2" xfId="0" applyNumberFormat="1" applyFont="1" applyFill="1" applyBorder="1" applyProtection="1">
      <protection locked="0" hidden="1"/>
    </xf>
    <xf numFmtId="49" fontId="12" fillId="0" borderId="2" xfId="0" applyNumberFormat="1" applyFont="1" applyBorder="1" applyProtection="1">
      <protection hidden="1"/>
    </xf>
    <xf numFmtId="0" fontId="12" fillId="0" borderId="2" xfId="0" applyFont="1" applyBorder="1" applyAlignment="1" applyProtection="1">
      <alignment horizontal="right"/>
      <protection hidden="1"/>
    </xf>
    <xf numFmtId="0" fontId="12" fillId="0" borderId="2" xfId="0" applyFont="1" applyFill="1" applyBorder="1" applyAlignment="1" applyProtection="1">
      <alignment horizontal="center"/>
      <protection hidden="1"/>
    </xf>
    <xf numFmtId="0" fontId="12" fillId="0" borderId="2" xfId="0" applyFont="1" applyFill="1" applyBorder="1" applyProtection="1">
      <protection hidden="1"/>
    </xf>
    <xf numFmtId="49" fontId="12" fillId="0" borderId="2" xfId="0" applyNumberFormat="1" applyFont="1" applyFill="1" applyBorder="1" applyAlignment="1" applyProtection="1">
      <alignment horizontal="center"/>
      <protection hidden="1"/>
    </xf>
    <xf numFmtId="0" fontId="15" fillId="0" borderId="2" xfId="0" applyFont="1" applyBorder="1" applyProtection="1">
      <protection hidden="1"/>
    </xf>
    <xf numFmtId="10" fontId="12" fillId="2" borderId="2" xfId="0" applyNumberFormat="1" applyFont="1" applyFill="1" applyBorder="1" applyProtection="1">
      <protection locked="0" hidden="1"/>
    </xf>
    <xf numFmtId="5" fontId="12" fillId="2" borderId="2" xfId="0" applyNumberFormat="1" applyFont="1" applyFill="1" applyBorder="1" applyProtection="1">
      <protection locked="0" hidden="1"/>
    </xf>
    <xf numFmtId="7" fontId="12" fillId="2" borderId="2" xfId="0" applyNumberFormat="1" applyFont="1" applyFill="1" applyBorder="1" applyProtection="1">
      <protection locked="0" hidden="1"/>
    </xf>
    <xf numFmtId="0" fontId="12" fillId="3" borderId="2" xfId="0" applyFont="1" applyFill="1" applyBorder="1" applyProtection="1">
      <protection hidden="1"/>
    </xf>
    <xf numFmtId="49" fontId="12" fillId="0" borderId="2" xfId="0" applyNumberFormat="1" applyFont="1" applyBorder="1" applyAlignment="1" applyProtection="1">
      <alignment horizontal="left"/>
      <protection hidden="1"/>
    </xf>
    <xf numFmtId="9" fontId="12" fillId="3" borderId="2" xfId="0" applyNumberFormat="1" applyFont="1" applyFill="1" applyBorder="1" applyProtection="1">
      <protection hidden="1"/>
    </xf>
    <xf numFmtId="7" fontId="12" fillId="3" borderId="2" xfId="0" applyNumberFormat="1" applyFont="1" applyFill="1" applyBorder="1" applyProtection="1">
      <protection hidden="1"/>
    </xf>
    <xf numFmtId="0" fontId="10" fillId="0" borderId="3" xfId="0" applyFont="1" applyBorder="1" applyProtection="1">
      <protection hidden="1"/>
    </xf>
    <xf numFmtId="0" fontId="20" fillId="0" borderId="2" xfId="0" applyFont="1" applyBorder="1" applyAlignment="1" applyProtection="1">
      <alignment horizontal="center"/>
      <protection hidden="1"/>
    </xf>
    <xf numFmtId="0" fontId="10" fillId="0" borderId="4" xfId="0" applyFont="1" applyBorder="1" applyProtection="1">
      <protection hidden="1"/>
    </xf>
    <xf numFmtId="0" fontId="12" fillId="2" borderId="2" xfId="0" applyFont="1" applyFill="1" applyBorder="1" applyProtection="1">
      <protection locked="0" hidden="1"/>
    </xf>
    <xf numFmtId="164" fontId="21" fillId="0" borderId="3" xfId="0" applyNumberFormat="1" applyFont="1" applyFill="1" applyBorder="1" applyProtection="1">
      <protection hidden="1"/>
    </xf>
    <xf numFmtId="5" fontId="15" fillId="0" borderId="4" xfId="0" applyNumberFormat="1" applyFont="1" applyBorder="1" applyAlignment="1" applyProtection="1">
      <alignment horizontal="right"/>
      <protection hidden="1"/>
    </xf>
    <xf numFmtId="5" fontId="15" fillId="0" borderId="2" xfId="0" applyNumberFormat="1" applyFont="1" applyBorder="1" applyAlignment="1" applyProtection="1">
      <alignment horizontal="center"/>
      <protection hidden="1"/>
    </xf>
    <xf numFmtId="5" fontId="15" fillId="0" borderId="4" xfId="0" applyNumberFormat="1" applyFont="1" applyBorder="1" applyProtection="1">
      <protection hidden="1"/>
    </xf>
    <xf numFmtId="5" fontId="15" fillId="0" borderId="2" xfId="0" applyNumberFormat="1" applyFont="1" applyBorder="1" applyProtection="1">
      <protection hidden="1"/>
    </xf>
    <xf numFmtId="164" fontId="12" fillId="0" borderId="2" xfId="0" applyNumberFormat="1" applyFont="1" applyFill="1" applyBorder="1" applyProtection="1">
      <protection hidden="1"/>
    </xf>
    <xf numFmtId="0" fontId="12" fillId="0" borderId="3" xfId="0" applyFont="1" applyBorder="1" applyProtection="1">
      <protection hidden="1"/>
    </xf>
    <xf numFmtId="5" fontId="12" fillId="0" borderId="4" xfId="0" applyNumberFormat="1" applyFont="1" applyBorder="1" applyAlignment="1" applyProtection="1">
      <alignment horizontal="right"/>
      <protection hidden="1"/>
    </xf>
    <xf numFmtId="0" fontId="12" fillId="2" borderId="2" xfId="0" applyFont="1" applyFill="1" applyBorder="1" applyAlignment="1" applyProtection="1">
      <alignment horizontal="left"/>
      <protection locked="0" hidden="1"/>
    </xf>
    <xf numFmtId="164" fontId="12" fillId="2" borderId="2" xfId="0" applyNumberFormat="1" applyFont="1" applyFill="1" applyBorder="1" applyProtection="1">
      <protection locked="0" hidden="1"/>
    </xf>
    <xf numFmtId="164" fontId="16" fillId="0" borderId="2" xfId="0" applyNumberFormat="1" applyFont="1" applyBorder="1" applyProtection="1">
      <protection hidden="1"/>
    </xf>
    <xf numFmtId="1" fontId="12" fillId="0" borderId="3" xfId="0" quotePrefix="1" applyNumberFormat="1" applyFont="1" applyBorder="1" applyAlignment="1" applyProtection="1">
      <alignment horizontal="center"/>
      <protection hidden="1"/>
    </xf>
    <xf numFmtId="0" fontId="12" fillId="0" borderId="3" xfId="0" quotePrefix="1" applyFont="1" applyBorder="1" applyAlignment="1" applyProtection="1">
      <alignment horizontal="center"/>
      <protection hidden="1"/>
    </xf>
    <xf numFmtId="0" fontId="12" fillId="0" borderId="3" xfId="0" applyFont="1" applyFill="1" applyBorder="1" applyProtection="1">
      <protection hidden="1"/>
    </xf>
    <xf numFmtId="0" fontId="15" fillId="0" borderId="2" xfId="0" applyFont="1" applyBorder="1" applyAlignment="1" applyProtection="1">
      <alignment horizontal="left"/>
      <protection hidden="1"/>
    </xf>
    <xf numFmtId="0" fontId="15" fillId="0" borderId="2" xfId="0" applyFont="1" applyBorder="1" applyAlignment="1" applyProtection="1">
      <alignment horizontal="right"/>
      <protection hidden="1"/>
    </xf>
    <xf numFmtId="164" fontId="15" fillId="0" borderId="2" xfId="0" applyNumberFormat="1" applyFont="1" applyBorder="1" applyAlignment="1" applyProtection="1">
      <protection hidden="1"/>
    </xf>
    <xf numFmtId="0" fontId="25" fillId="0" borderId="2" xfId="0" applyFont="1" applyBorder="1" applyAlignment="1" applyProtection="1">
      <alignment horizontal="center"/>
      <protection hidden="1"/>
    </xf>
    <xf numFmtId="0" fontId="26" fillId="0" borderId="2" xfId="0" quotePrefix="1" applyFont="1" applyBorder="1" applyAlignment="1" applyProtection="1">
      <alignment horizontal="center"/>
      <protection hidden="1"/>
    </xf>
    <xf numFmtId="0" fontId="15" fillId="0" borderId="2" xfId="0" applyFont="1" applyBorder="1" applyAlignment="1" applyProtection="1">
      <protection hidden="1"/>
    </xf>
    <xf numFmtId="0" fontId="25" fillId="0" borderId="2" xfId="0" applyFont="1" applyBorder="1" applyProtection="1">
      <protection hidden="1"/>
    </xf>
    <xf numFmtId="164" fontId="12" fillId="0" borderId="2" xfId="0" applyNumberFormat="1" applyFont="1" applyBorder="1" applyProtection="1">
      <protection hidden="1"/>
    </xf>
    <xf numFmtId="0" fontId="12" fillId="0" borderId="2" xfId="0" quotePrefix="1" applyFont="1" applyBorder="1" applyAlignment="1" applyProtection="1">
      <alignment horizontal="center"/>
      <protection hidden="1"/>
    </xf>
    <xf numFmtId="0" fontId="26" fillId="0" borderId="2" xfId="0" applyFont="1" applyBorder="1" applyProtection="1">
      <protection hidden="1"/>
    </xf>
    <xf numFmtId="0" fontId="12" fillId="0" borderId="2" xfId="0" applyFont="1" applyBorder="1" applyAlignment="1" applyProtection="1">
      <alignment horizontal="center" wrapText="1"/>
      <protection hidden="1"/>
    </xf>
    <xf numFmtId="0" fontId="12" fillId="0" borderId="2" xfId="0" applyFont="1" applyBorder="1" applyAlignment="1" applyProtection="1">
      <alignment horizontal="center"/>
      <protection hidden="1"/>
    </xf>
    <xf numFmtId="0" fontId="26" fillId="0" borderId="2" xfId="0" applyFont="1" applyBorder="1" applyAlignment="1" applyProtection="1">
      <alignment horizontal="center"/>
      <protection hidden="1"/>
    </xf>
    <xf numFmtId="0" fontId="26" fillId="0" borderId="2" xfId="0" applyFont="1" applyBorder="1" applyAlignment="1" applyProtection="1">
      <alignment horizontal="center" wrapText="1"/>
      <protection hidden="1"/>
    </xf>
    <xf numFmtId="164" fontId="10" fillId="0" borderId="2" xfId="0" applyNumberFormat="1" applyFont="1" applyBorder="1" applyProtection="1">
      <protection hidden="1"/>
    </xf>
    <xf numFmtId="165" fontId="27" fillId="0" borderId="2" xfId="0" applyNumberFormat="1" applyFont="1" applyBorder="1" applyAlignment="1" applyProtection="1">
      <alignment horizontal="center"/>
      <protection hidden="1"/>
    </xf>
    <xf numFmtId="5" fontId="22" fillId="0" borderId="2" xfId="0" applyNumberFormat="1" applyFont="1" applyBorder="1" applyAlignment="1" applyProtection="1">
      <alignment horizontal="center"/>
      <protection hidden="1"/>
    </xf>
    <xf numFmtId="5" fontId="10" fillId="0" borderId="2" xfId="0" applyNumberFormat="1" applyFont="1" applyBorder="1" applyProtection="1">
      <protection hidden="1"/>
    </xf>
    <xf numFmtId="165" fontId="27" fillId="0" borderId="2" xfId="0" applyNumberFormat="1" applyFont="1" applyBorder="1" applyProtection="1">
      <protection hidden="1"/>
    </xf>
    <xf numFmtId="0" fontId="22" fillId="0" borderId="2" xfId="0" applyFont="1" applyBorder="1" applyProtection="1">
      <protection hidden="1"/>
    </xf>
    <xf numFmtId="5" fontId="22" fillId="0" borderId="2" xfId="0" applyNumberFormat="1" applyFont="1" applyBorder="1" applyProtection="1">
      <protection hidden="1"/>
    </xf>
    <xf numFmtId="5" fontId="25" fillId="0" borderId="2" xfId="0" applyNumberFormat="1" applyFont="1" applyBorder="1" applyProtection="1">
      <protection hidden="1"/>
    </xf>
    <xf numFmtId="5" fontId="27" fillId="0" borderId="2" xfId="0" applyNumberFormat="1" applyFont="1" applyBorder="1" applyAlignment="1" applyProtection="1">
      <alignment horizontal="center"/>
      <protection hidden="1"/>
    </xf>
    <xf numFmtId="0" fontId="13" fillId="0" borderId="2" xfId="0" applyFont="1" applyBorder="1" applyAlignment="1" applyProtection="1">
      <alignment horizontal="center"/>
      <protection hidden="1"/>
    </xf>
    <xf numFmtId="0" fontId="15" fillId="0" borderId="2" xfId="0" applyFont="1" applyBorder="1" applyAlignment="1" applyProtection="1">
      <alignment horizontal="center" vertical="center" wrapText="1"/>
      <protection hidden="1"/>
    </xf>
    <xf numFmtId="0" fontId="15" fillId="0" borderId="2" xfId="0" applyFont="1" applyBorder="1" applyAlignment="1" applyProtection="1">
      <alignment horizontal="center" wrapText="1"/>
      <protection hidden="1"/>
    </xf>
    <xf numFmtId="0" fontId="15" fillId="0" borderId="3" xfId="0" applyFont="1" applyBorder="1" applyAlignment="1" applyProtection="1">
      <alignment horizontal="center" wrapText="1"/>
      <protection hidden="1"/>
    </xf>
    <xf numFmtId="0" fontId="15" fillId="0" borderId="4" xfId="0" applyFont="1" applyBorder="1" applyAlignment="1" applyProtection="1">
      <alignment horizontal="center" wrapText="1"/>
      <protection hidden="1"/>
    </xf>
    <xf numFmtId="0" fontId="15" fillId="0" borderId="2" xfId="0" quotePrefix="1" applyFont="1" applyBorder="1" applyAlignment="1" applyProtection="1">
      <alignment horizontal="right"/>
      <protection hidden="1"/>
    </xf>
    <xf numFmtId="0" fontId="15" fillId="6" borderId="2" xfId="0" applyFont="1" applyFill="1" applyBorder="1" applyProtection="1">
      <protection hidden="1"/>
    </xf>
    <xf numFmtId="0" fontId="15" fillId="4" borderId="2" xfId="0" applyFont="1" applyFill="1" applyBorder="1" applyProtection="1">
      <protection hidden="1"/>
    </xf>
    <xf numFmtId="0" fontId="12" fillId="2" borderId="2" xfId="0" applyFont="1" applyFill="1" applyBorder="1" applyProtection="1">
      <protection locked="0"/>
    </xf>
    <xf numFmtId="0" fontId="12" fillId="2" borderId="3" xfId="0" applyFont="1" applyFill="1" applyBorder="1" applyProtection="1">
      <protection locked="0"/>
    </xf>
    <xf numFmtId="0" fontId="15" fillId="6" borderId="4" xfId="0" applyFont="1" applyFill="1" applyBorder="1" applyProtection="1">
      <protection hidden="1"/>
    </xf>
    <xf numFmtId="0" fontId="15" fillId="5" borderId="2" xfId="0" applyFont="1" applyFill="1" applyBorder="1" applyProtection="1">
      <protection hidden="1"/>
    </xf>
    <xf numFmtId="0" fontId="15" fillId="4" borderId="2" xfId="0" applyFont="1" applyFill="1" applyBorder="1" applyAlignment="1" applyProtection="1">
      <alignment horizontal="center" vertical="center" wrapText="1"/>
      <protection hidden="1"/>
    </xf>
    <xf numFmtId="0" fontId="15" fillId="4" borderId="3" xfId="0" applyFont="1" applyFill="1" applyBorder="1" applyProtection="1">
      <protection hidden="1"/>
    </xf>
    <xf numFmtId="0" fontId="15" fillId="5" borderId="2" xfId="0" applyFont="1" applyFill="1" applyBorder="1" applyAlignment="1" applyProtection="1">
      <alignment horizontal="center" vertical="center" wrapText="1"/>
      <protection hidden="1"/>
    </xf>
    <xf numFmtId="1" fontId="15" fillId="6" borderId="2" xfId="0" applyNumberFormat="1" applyFont="1" applyFill="1" applyBorder="1" applyAlignment="1" applyProtection="1">
      <alignment horizontal="right"/>
      <protection hidden="1"/>
    </xf>
    <xf numFmtId="1" fontId="15" fillId="6" borderId="3" xfId="0" applyNumberFormat="1" applyFont="1" applyFill="1" applyBorder="1" applyAlignment="1" applyProtection="1">
      <alignment horizontal="right"/>
      <protection hidden="1"/>
    </xf>
    <xf numFmtId="0" fontId="15" fillId="0" borderId="2" xfId="0" applyFont="1" applyBorder="1" applyAlignment="1" applyProtection="1">
      <alignment horizontal="center"/>
      <protection hidden="1"/>
    </xf>
    <xf numFmtId="0" fontId="15" fillId="0" borderId="2" xfId="0" quotePrefix="1" applyFont="1" applyBorder="1" applyProtection="1">
      <protection hidden="1"/>
    </xf>
    <xf numFmtId="165" fontId="12" fillId="0" borderId="2" xfId="0" applyNumberFormat="1" applyFont="1" applyBorder="1" applyProtection="1">
      <protection hidden="1"/>
    </xf>
    <xf numFmtId="165" fontId="15" fillId="0" borderId="2" xfId="0" applyNumberFormat="1" applyFont="1" applyBorder="1" applyProtection="1">
      <protection hidden="1"/>
    </xf>
    <xf numFmtId="0" fontId="15" fillId="0" borderId="2" xfId="0" quotePrefix="1" applyFont="1" applyBorder="1" applyAlignment="1" applyProtection="1">
      <alignment horizontal="center" vertical="center"/>
      <protection hidden="1"/>
    </xf>
    <xf numFmtId="0" fontId="15" fillId="0" borderId="2" xfId="0" quotePrefix="1" applyFont="1" applyBorder="1" applyAlignment="1" applyProtection="1">
      <alignment vertical="center"/>
      <protection hidden="1"/>
    </xf>
    <xf numFmtId="5" fontId="12" fillId="0" borderId="2" xfId="0" applyNumberFormat="1" applyFont="1" applyBorder="1" applyProtection="1">
      <protection hidden="1"/>
    </xf>
    <xf numFmtId="0" fontId="10" fillId="0" borderId="2" xfId="0" applyFont="1" applyBorder="1" applyAlignment="1" applyProtection="1">
      <alignment horizontal="center"/>
      <protection hidden="1"/>
    </xf>
    <xf numFmtId="5" fontId="12" fillId="0" borderId="2" xfId="0" applyNumberFormat="1" applyFont="1" applyBorder="1" applyAlignment="1" applyProtection="1">
      <alignment horizontal="center"/>
      <protection hidden="1"/>
    </xf>
    <xf numFmtId="165" fontId="10" fillId="0" borderId="2" xfId="0" applyNumberFormat="1" applyFont="1" applyBorder="1" applyAlignment="1" applyProtection="1">
      <alignment horizontal="right"/>
      <protection hidden="1"/>
    </xf>
    <xf numFmtId="165" fontId="10" fillId="0" borderId="2" xfId="0" applyNumberFormat="1" applyFont="1" applyBorder="1" applyAlignment="1" applyProtection="1">
      <alignment horizontal="center"/>
      <protection hidden="1"/>
    </xf>
    <xf numFmtId="9" fontId="15" fillId="0" borderId="2" xfId="0" applyNumberFormat="1" applyFont="1" applyBorder="1" applyAlignment="1" applyProtection="1">
      <alignment horizontal="center"/>
      <protection hidden="1"/>
    </xf>
    <xf numFmtId="164" fontId="10" fillId="0" borderId="2" xfId="0" applyNumberFormat="1" applyFont="1" applyBorder="1" applyAlignment="1" applyProtection="1">
      <alignment horizontal="center"/>
      <protection hidden="1"/>
    </xf>
    <xf numFmtId="5" fontId="12" fillId="3" borderId="2" xfId="0" applyNumberFormat="1" applyFont="1" applyFill="1" applyBorder="1" applyProtection="1">
      <protection hidden="1"/>
    </xf>
    <xf numFmtId="0" fontId="15" fillId="6" borderId="2" xfId="0" applyFont="1" applyFill="1" applyBorder="1" applyAlignment="1" applyProtection="1">
      <alignment horizontal="right"/>
      <protection hidden="1"/>
    </xf>
    <xf numFmtId="0" fontId="30" fillId="0" borderId="3" xfId="0" applyFont="1" applyBorder="1" applyAlignment="1" applyProtection="1">
      <alignment horizontal="center" wrapText="1"/>
      <protection hidden="1"/>
    </xf>
    <xf numFmtId="0" fontId="30" fillId="0" borderId="6" xfId="0" applyFont="1" applyBorder="1" applyAlignment="1" applyProtection="1">
      <alignment horizontal="center" wrapText="1"/>
      <protection hidden="1"/>
    </xf>
    <xf numFmtId="0" fontId="30" fillId="0" borderId="5" xfId="0" applyFont="1" applyBorder="1" applyAlignment="1" applyProtection="1">
      <alignment horizontal="center" wrapText="1"/>
      <protection hidden="1"/>
    </xf>
    <xf numFmtId="1" fontId="29" fillId="6" borderId="3" xfId="0" applyNumberFormat="1" applyFont="1" applyFill="1" applyBorder="1" applyAlignment="1" applyProtection="1">
      <alignment horizontal="center" wrapText="1"/>
      <protection hidden="1"/>
    </xf>
    <xf numFmtId="1" fontId="29" fillId="6" borderId="5" xfId="0" applyNumberFormat="1" applyFont="1" applyFill="1" applyBorder="1" applyAlignment="1" applyProtection="1">
      <alignment horizontal="center" wrapText="1"/>
      <protection hidden="1"/>
    </xf>
    <xf numFmtId="0" fontId="15" fillId="0" borderId="2" xfId="0" applyFont="1" applyBorder="1" applyAlignment="1" applyProtection="1">
      <alignment horizontal="left"/>
      <protection hidden="1"/>
    </xf>
    <xf numFmtId="49" fontId="12" fillId="0" borderId="2" xfId="0" applyNumberFormat="1" applyFont="1" applyBorder="1" applyAlignment="1" applyProtection="1">
      <alignment horizontal="left"/>
      <protection hidden="1"/>
    </xf>
    <xf numFmtId="0" fontId="24" fillId="0" borderId="3" xfId="0" applyFont="1" applyBorder="1" applyAlignment="1" applyProtection="1">
      <alignment horizontal="center" wrapText="1"/>
      <protection hidden="1"/>
    </xf>
    <xf numFmtId="0" fontId="24" fillId="0" borderId="6" xfId="0" applyFont="1" applyBorder="1" applyAlignment="1" applyProtection="1">
      <alignment horizontal="center" wrapText="1"/>
      <protection hidden="1"/>
    </xf>
    <xf numFmtId="0" fontId="24" fillId="0" borderId="5" xfId="0" applyFont="1" applyBorder="1" applyAlignment="1" applyProtection="1">
      <alignment horizontal="center" wrapText="1"/>
      <protection hidden="1"/>
    </xf>
    <xf numFmtId="0" fontId="17" fillId="0" borderId="2" xfId="0" applyFont="1" applyBorder="1" applyAlignment="1" applyProtection="1">
      <alignment horizontal="center"/>
      <protection hidden="1"/>
    </xf>
    <xf numFmtId="49" fontId="12" fillId="2" borderId="2" xfId="0" applyNumberFormat="1" applyFont="1" applyFill="1" applyBorder="1" applyAlignment="1" applyProtection="1">
      <alignment horizontal="center"/>
      <protection locked="0" hidden="1"/>
    </xf>
    <xf numFmtId="0" fontId="12" fillId="0" borderId="2" xfId="0" quotePrefix="1" applyFont="1" applyBorder="1" applyAlignment="1" applyProtection="1">
      <alignment horizontal="left"/>
      <protection hidden="1"/>
    </xf>
    <xf numFmtId="49" fontId="12" fillId="3" borderId="9" xfId="0" applyNumberFormat="1" applyFont="1" applyFill="1" applyBorder="1" applyAlignment="1" applyProtection="1">
      <alignment horizontal="left" vertical="top" wrapText="1"/>
      <protection hidden="1"/>
    </xf>
    <xf numFmtId="49" fontId="12" fillId="3" borderId="10" xfId="0" applyNumberFormat="1" applyFont="1" applyFill="1" applyBorder="1" applyAlignment="1" applyProtection="1">
      <alignment horizontal="left" vertical="top"/>
      <protection hidden="1"/>
    </xf>
    <xf numFmtId="49" fontId="12" fillId="3" borderId="11" xfId="0" applyNumberFormat="1" applyFont="1" applyFill="1" applyBorder="1" applyAlignment="1" applyProtection="1">
      <alignment horizontal="left" vertical="top"/>
      <protection hidden="1"/>
    </xf>
    <xf numFmtId="49" fontId="12" fillId="3" borderId="12" xfId="0" applyNumberFormat="1" applyFont="1" applyFill="1" applyBorder="1" applyAlignment="1" applyProtection="1">
      <alignment horizontal="left" vertical="top"/>
      <protection hidden="1"/>
    </xf>
    <xf numFmtId="49" fontId="12" fillId="3" borderId="13" xfId="0" applyNumberFormat="1" applyFont="1" applyFill="1" applyBorder="1" applyAlignment="1" applyProtection="1">
      <alignment horizontal="left" vertical="top"/>
      <protection hidden="1"/>
    </xf>
    <xf numFmtId="49" fontId="12" fillId="3" borderId="14" xfId="0" applyNumberFormat="1" applyFont="1" applyFill="1" applyBorder="1" applyAlignment="1" applyProtection="1">
      <alignment horizontal="left" vertical="top"/>
      <protection hidden="1"/>
    </xf>
    <xf numFmtId="0" fontId="18" fillId="0" borderId="15" xfId="1" applyFont="1" applyBorder="1" applyAlignment="1" applyProtection="1">
      <alignment horizontal="left"/>
      <protection locked="0" hidden="1"/>
    </xf>
    <xf numFmtId="0" fontId="18" fillId="0" borderId="16" xfId="1" applyFont="1" applyBorder="1" applyAlignment="1" applyProtection="1">
      <alignment horizontal="left"/>
      <protection locked="0" hidden="1"/>
    </xf>
    <xf numFmtId="0" fontId="18" fillId="0" borderId="17" xfId="1" applyFont="1" applyBorder="1" applyAlignment="1" applyProtection="1">
      <alignment horizontal="left"/>
      <protection locked="0" hidden="1"/>
    </xf>
    <xf numFmtId="0" fontId="12" fillId="2" borderId="2" xfId="0" applyFont="1" applyFill="1" applyBorder="1" applyAlignment="1" applyProtection="1">
      <alignment horizontal="center"/>
      <protection locked="0" hidden="1"/>
    </xf>
    <xf numFmtId="0" fontId="12" fillId="0" borderId="2" xfId="0" applyFont="1" applyBorder="1" applyAlignment="1" applyProtection="1">
      <alignment horizontal="center"/>
      <protection hidden="1"/>
    </xf>
    <xf numFmtId="0" fontId="12" fillId="0" borderId="3"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23" fillId="0" borderId="2" xfId="0" quotePrefix="1" applyFont="1" applyBorder="1" applyAlignment="1" applyProtection="1">
      <alignment horizontal="center"/>
      <protection hidden="1"/>
    </xf>
    <xf numFmtId="0" fontId="23" fillId="0" borderId="2" xfId="0" applyFont="1" applyBorder="1" applyAlignment="1" applyProtection="1">
      <alignment horizontal="center"/>
      <protection hidden="1"/>
    </xf>
    <xf numFmtId="0" fontId="24" fillId="0" borderId="2" xfId="0" applyFont="1" applyBorder="1" applyAlignment="1" applyProtection="1">
      <alignment horizontal="center"/>
      <protection hidden="1"/>
    </xf>
    <xf numFmtId="49" fontId="26" fillId="0" borderId="3" xfId="0" applyNumberFormat="1" applyFont="1" applyBorder="1" applyAlignment="1" applyProtection="1">
      <alignment horizontal="justify" vertical="center" wrapText="1"/>
      <protection hidden="1"/>
    </xf>
    <xf numFmtId="49" fontId="28" fillId="0" borderId="6" xfId="0" applyNumberFormat="1" applyFont="1" applyBorder="1" applyAlignment="1" applyProtection="1">
      <alignment horizontal="justify" vertical="center" wrapText="1"/>
      <protection hidden="1"/>
    </xf>
    <xf numFmtId="49" fontId="28" fillId="0" borderId="5" xfId="0" applyNumberFormat="1" applyFont="1" applyBorder="1" applyAlignment="1" applyProtection="1">
      <alignment horizontal="justify" vertical="center" wrapText="1"/>
      <protection hidden="1"/>
    </xf>
    <xf numFmtId="0" fontId="22" fillId="0" borderId="4" xfId="0" applyFont="1" applyBorder="1" applyAlignment="1" applyProtection="1">
      <alignment horizontal="center"/>
      <protection hidden="1"/>
    </xf>
    <xf numFmtId="0" fontId="22" fillId="0" borderId="2" xfId="0" applyFont="1" applyBorder="1" applyAlignment="1" applyProtection="1">
      <alignment horizontal="center"/>
      <protection hidden="1"/>
    </xf>
    <xf numFmtId="0" fontId="15" fillId="0" borderId="2" xfId="0" applyFont="1" applyFill="1" applyBorder="1" applyAlignment="1" applyProtection="1">
      <alignment horizontal="left"/>
      <protection hidden="1"/>
    </xf>
    <xf numFmtId="0" fontId="10" fillId="0" borderId="2" xfId="0" applyFont="1" applyBorder="1" applyAlignment="1" applyProtection="1">
      <alignment horizontal="center" wrapText="1"/>
      <protection hidden="1"/>
    </xf>
    <xf numFmtId="0" fontId="24" fillId="0" borderId="3" xfId="0" applyFont="1" applyBorder="1" applyAlignment="1" applyProtection="1">
      <alignment horizontal="center"/>
      <protection hidden="1"/>
    </xf>
    <xf numFmtId="0" fontId="24" fillId="0" borderId="6" xfId="0" applyFont="1" applyBorder="1" applyAlignment="1" applyProtection="1">
      <alignment horizontal="center"/>
      <protection hidden="1"/>
    </xf>
    <xf numFmtId="0" fontId="24" fillId="0" borderId="5" xfId="0" applyFont="1" applyBorder="1" applyAlignment="1" applyProtection="1">
      <alignment horizontal="center"/>
      <protection hidden="1"/>
    </xf>
    <xf numFmtId="5" fontId="15" fillId="0" borderId="7" xfId="0" applyNumberFormat="1" applyFont="1" applyBorder="1" applyAlignment="1" applyProtection="1">
      <alignment horizontal="center" vertical="center"/>
      <protection hidden="1"/>
    </xf>
    <xf numFmtId="5" fontId="15" fillId="0" borderId="8" xfId="0" applyNumberFormat="1"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5" fontId="15" fillId="0" borderId="7" xfId="0" applyNumberFormat="1" applyFont="1" applyBorder="1" applyAlignment="1" applyProtection="1">
      <alignment horizontal="center" vertical="center" wrapText="1"/>
      <protection hidden="1"/>
    </xf>
    <xf numFmtId="49" fontId="15" fillId="0" borderId="2" xfId="0" applyNumberFormat="1" applyFont="1" applyBorder="1" applyAlignment="1" applyProtection="1">
      <alignment horizontal="center"/>
      <protection hidden="1"/>
    </xf>
    <xf numFmtId="0" fontId="15" fillId="0" borderId="2" xfId="0" applyFont="1" applyBorder="1" applyAlignment="1" applyProtection="1">
      <alignment horizontal="center"/>
      <protection hidden="1"/>
    </xf>
    <xf numFmtId="0" fontId="13" fillId="0" borderId="2" xfId="0" applyFont="1" applyBorder="1" applyAlignment="1" applyProtection="1">
      <alignment horizontal="center"/>
      <protection hidden="1"/>
    </xf>
    <xf numFmtId="0" fontId="15" fillId="0" borderId="2" xfId="0" quotePrefix="1" applyFont="1" applyBorder="1" applyAlignment="1" applyProtection="1">
      <alignment horizontal="center" vertical="center"/>
      <protection hidden="1"/>
    </xf>
    <xf numFmtId="0" fontId="13" fillId="0" borderId="1" xfId="0" applyFont="1" applyBorder="1" applyAlignment="1" applyProtection="1">
      <alignment horizontal="center"/>
      <protection hidden="1"/>
    </xf>
    <xf numFmtId="0" fontId="17" fillId="0" borderId="2" xfId="0" quotePrefix="1"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13" fillId="0" borderId="3" xfId="0" quotePrefix="1" applyFont="1" applyBorder="1" applyAlignment="1" applyProtection="1">
      <alignment horizontal="center"/>
      <protection hidden="1"/>
    </xf>
    <xf numFmtId="0" fontId="13" fillId="0" borderId="6" xfId="0" quotePrefix="1" applyFont="1" applyBorder="1" applyAlignment="1" applyProtection="1">
      <alignment horizontal="center"/>
      <protection hidden="1"/>
    </xf>
    <xf numFmtId="0" fontId="13" fillId="0" borderId="5" xfId="0" quotePrefix="1"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5" xfId="0" applyFont="1" applyBorder="1" applyAlignment="1" applyProtection="1">
      <alignment horizontal="center"/>
      <protection hidden="1"/>
    </xf>
    <xf numFmtId="0" fontId="15" fillId="0" borderId="2" xfId="0" applyFont="1" applyBorder="1" applyAlignment="1" applyProtection="1">
      <alignment horizontal="right"/>
      <protection hidden="1"/>
    </xf>
    <xf numFmtId="0" fontId="11" fillId="0" borderId="15" xfId="0" applyFont="1" applyBorder="1" applyAlignment="1" applyProtection="1">
      <alignment horizontal="center"/>
      <protection hidden="1"/>
    </xf>
    <xf numFmtId="0" fontId="11" fillId="0" borderId="1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7" fillId="0" borderId="4" xfId="0" applyFont="1" applyBorder="1" applyAlignment="1" applyProtection="1">
      <alignment horizontal="center"/>
      <protection hidden="1"/>
    </xf>
    <xf numFmtId="49" fontId="12" fillId="3" borderId="2" xfId="0" applyNumberFormat="1" applyFont="1" applyFill="1" applyBorder="1" applyAlignment="1" applyProtection="1">
      <alignment horizontal="left"/>
      <protection hidden="1"/>
    </xf>
    <xf numFmtId="0" fontId="12" fillId="3" borderId="2" xfId="0" applyFont="1" applyFill="1" applyBorder="1" applyAlignment="1" applyProtection="1">
      <alignment horizontal="left"/>
      <protection hidden="1"/>
    </xf>
    <xf numFmtId="0" fontId="19" fillId="0" borderId="0" xfId="1" applyFont="1" applyAlignment="1" applyProtection="1">
      <protection locked="0" hidden="1"/>
    </xf>
    <xf numFmtId="0" fontId="19" fillId="0" borderId="1" xfId="1" applyFont="1" applyBorder="1" applyAlignment="1" applyProtection="1">
      <alignment horizontal="left"/>
      <protection locked="0"/>
    </xf>
    <xf numFmtId="0" fontId="16" fillId="0" borderId="2" xfId="0" applyFont="1" applyBorder="1" applyAlignment="1" applyProtection="1">
      <alignment horizontal="left"/>
      <protection hidden="1"/>
    </xf>
    <xf numFmtId="0" fontId="4" fillId="0" borderId="0" xfId="0" applyFont="1" applyBorder="1" applyAlignment="1" applyProtection="1">
      <alignment horizontal="center"/>
      <protection hidden="1"/>
    </xf>
    <xf numFmtId="0" fontId="1" fillId="0" borderId="3" xfId="0" applyFont="1" applyBorder="1" applyAlignment="1" applyProtection="1">
      <alignment horizontal="left" wrapText="1"/>
      <protection hidden="1"/>
    </xf>
    <xf numFmtId="0" fontId="10" fillId="0" borderId="6" xfId="0" applyFont="1" applyBorder="1" applyAlignment="1" applyProtection="1">
      <alignment horizontal="left" wrapText="1"/>
      <protection hidden="1"/>
    </xf>
    <xf numFmtId="0" fontId="10" fillId="0" borderId="5" xfId="0" applyFont="1" applyBorder="1" applyAlignment="1" applyProtection="1">
      <alignment horizontal="left"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lptvalue.shtml" TargetMode="External"/><Relationship Id="rId1" Type="http://schemas.openxmlformats.org/officeDocument/2006/relationships/hyperlink" Target="http://www.nj.gov/treasury/taxation/lpt/taxrate.s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C180"/>
  <sheetViews>
    <sheetView showGridLines="0" showRowColHeaders="0" tabSelected="1" defaultGridColor="0" colorId="22" zoomScale="55" zoomScaleNormal="55" workbookViewId="0">
      <selection activeCell="C11" sqref="C11:D11"/>
    </sheetView>
  </sheetViews>
  <sheetFormatPr defaultColWidth="9.77734375" defaultRowHeight="15" x14ac:dyDescent="0.2"/>
  <cols>
    <col min="1" max="1" width="13" style="13" bestFit="1" customWidth="1"/>
    <col min="2" max="2" width="12.77734375" style="13" customWidth="1"/>
    <col min="3" max="3" width="13.6640625" style="13" customWidth="1"/>
    <col min="4" max="4" width="14.33203125" style="13" bestFit="1" customWidth="1"/>
    <col min="5" max="5" width="12.77734375" style="13" bestFit="1" customWidth="1"/>
    <col min="6" max="6" width="14.33203125" style="13" bestFit="1" customWidth="1"/>
    <col min="7" max="7" width="13.6640625" style="13" bestFit="1" customWidth="1"/>
    <col min="8" max="8" width="13.44140625" style="13" bestFit="1" customWidth="1"/>
    <col min="9" max="9" width="18.88671875" style="13" customWidth="1"/>
    <col min="10" max="10" width="19.77734375" style="13" customWidth="1"/>
    <col min="11" max="12" width="11.77734375" style="13" hidden="1" customWidth="1"/>
    <col min="13" max="17" width="9.77734375" style="13" hidden="1" customWidth="1"/>
    <col min="18" max="18" width="11" style="13" hidden="1" customWidth="1"/>
    <col min="19" max="26" width="9.77734375" style="13" hidden="1" customWidth="1"/>
    <col min="27" max="39" width="9.77734375" style="13" customWidth="1"/>
    <col min="40" max="16384" width="9.77734375" style="13"/>
  </cols>
  <sheetData>
    <row r="1" spans="1:29" ht="23.25" x14ac:dyDescent="0.35">
      <c r="A1" s="153" t="s">
        <v>108</v>
      </c>
      <c r="B1" s="154"/>
      <c r="C1" s="154"/>
      <c r="D1" s="154"/>
      <c r="E1" s="154"/>
      <c r="F1" s="154"/>
      <c r="G1" s="154"/>
      <c r="H1" s="154"/>
      <c r="I1" s="154"/>
      <c r="J1" s="155"/>
      <c r="K1" s="12"/>
    </row>
    <row r="2" spans="1:29" ht="23.25" x14ac:dyDescent="0.35">
      <c r="A2" s="153" t="s">
        <v>47</v>
      </c>
      <c r="B2" s="154"/>
      <c r="C2" s="154"/>
      <c r="D2" s="154"/>
      <c r="E2" s="154"/>
      <c r="F2" s="154"/>
      <c r="G2" s="154"/>
      <c r="H2" s="154"/>
      <c r="I2" s="154"/>
      <c r="J2" s="155"/>
      <c r="K2" s="12"/>
    </row>
    <row r="3" spans="1:29" ht="20.25" x14ac:dyDescent="0.3">
      <c r="A3" s="163" t="s">
        <v>115</v>
      </c>
      <c r="B3" s="164"/>
      <c r="C3" s="164"/>
      <c r="D3" s="164"/>
      <c r="E3" s="164"/>
      <c r="F3" s="164"/>
      <c r="G3" s="164"/>
      <c r="H3" s="164"/>
      <c r="I3" s="164"/>
      <c r="J3" s="165"/>
      <c r="K3" s="12"/>
    </row>
    <row r="4" spans="1:29" ht="18" x14ac:dyDescent="0.25">
      <c r="A4" s="12"/>
      <c r="B4" s="12"/>
      <c r="C4" s="12"/>
      <c r="D4" s="12"/>
      <c r="E4" s="12"/>
      <c r="F4" s="12"/>
      <c r="G4" s="12"/>
      <c r="H4" s="12"/>
      <c r="I4" s="12"/>
      <c r="J4" s="12"/>
    </row>
    <row r="5" spans="1:29" ht="20.25" x14ac:dyDescent="0.3">
      <c r="A5" s="156" t="s">
        <v>117</v>
      </c>
      <c r="B5" s="157"/>
      <c r="C5" s="157"/>
      <c r="D5" s="157"/>
      <c r="E5" s="157"/>
      <c r="F5" s="157"/>
      <c r="G5" s="157"/>
      <c r="H5" s="157"/>
      <c r="I5" s="157"/>
      <c r="J5" s="158"/>
      <c r="K5" s="14"/>
    </row>
    <row r="6" spans="1:29" ht="20.25" x14ac:dyDescent="0.3">
      <c r="A6" s="159" t="s">
        <v>76</v>
      </c>
      <c r="B6" s="160"/>
      <c r="C6" s="160"/>
      <c r="D6" s="160"/>
      <c r="E6" s="160"/>
      <c r="F6" s="160"/>
      <c r="G6" s="160"/>
      <c r="H6" s="160"/>
      <c r="I6" s="160"/>
      <c r="J6" s="161"/>
      <c r="K6" s="12"/>
    </row>
    <row r="7" spans="1:29" ht="20.25" x14ac:dyDescent="0.3">
      <c r="A7" s="159" t="s">
        <v>106</v>
      </c>
      <c r="B7" s="160"/>
      <c r="C7" s="160"/>
      <c r="D7" s="160"/>
      <c r="E7" s="160"/>
      <c r="F7" s="160"/>
      <c r="G7" s="160"/>
      <c r="H7" s="160"/>
      <c r="I7" s="160"/>
      <c r="J7" s="161"/>
      <c r="K7" s="14"/>
    </row>
    <row r="8" spans="1:29" ht="75" customHeight="1" x14ac:dyDescent="0.3">
      <c r="A8" s="103" t="s">
        <v>116</v>
      </c>
      <c r="B8" s="104"/>
      <c r="C8" s="104"/>
      <c r="D8" s="104"/>
      <c r="E8" s="104"/>
      <c r="F8" s="104"/>
      <c r="G8" s="104"/>
      <c r="H8" s="104"/>
      <c r="I8" s="104"/>
      <c r="J8" s="105"/>
      <c r="K8" s="14"/>
    </row>
    <row r="9" spans="1:29" ht="18" x14ac:dyDescent="0.25">
      <c r="A9" s="14"/>
      <c r="B9" s="14"/>
      <c r="C9" s="14"/>
      <c r="D9" s="14"/>
      <c r="E9" s="14"/>
      <c r="F9" s="14"/>
      <c r="G9" s="14"/>
      <c r="H9" s="14"/>
      <c r="I9" s="14"/>
      <c r="J9" s="14"/>
      <c r="AB9" s="15"/>
      <c r="AC9" s="15"/>
    </row>
    <row r="10" spans="1:29" ht="18" x14ac:dyDescent="0.25">
      <c r="A10" s="14"/>
      <c r="B10" s="14"/>
      <c r="C10" s="14"/>
      <c r="D10" s="14"/>
      <c r="H10" s="14"/>
      <c r="I10" s="14"/>
      <c r="J10" s="14"/>
    </row>
    <row r="11" spans="1:29" ht="18" x14ac:dyDescent="0.25">
      <c r="A11" s="162" t="s">
        <v>1</v>
      </c>
      <c r="B11" s="162"/>
      <c r="C11" s="114"/>
      <c r="D11" s="114"/>
      <c r="E11" s="162" t="s">
        <v>0</v>
      </c>
      <c r="F11" s="162"/>
      <c r="G11" s="16"/>
      <c r="H11" s="14"/>
      <c r="I11" s="14"/>
      <c r="J11" s="14"/>
    </row>
    <row r="12" spans="1:29" ht="18" x14ac:dyDescent="0.25">
      <c r="A12" s="14" t="s">
        <v>2</v>
      </c>
      <c r="B12" s="14"/>
      <c r="C12" s="17"/>
      <c r="D12" s="17"/>
      <c r="E12" s="18"/>
      <c r="F12" s="18"/>
      <c r="G12" s="14"/>
      <c r="H12" s="14"/>
      <c r="I12" s="14"/>
      <c r="J12" s="14"/>
    </row>
    <row r="13" spans="1:29" ht="18" x14ac:dyDescent="0.25">
      <c r="A13" s="162" t="s">
        <v>3</v>
      </c>
      <c r="B13" s="162"/>
      <c r="C13" s="114"/>
      <c r="D13" s="114"/>
      <c r="E13" s="162" t="s">
        <v>4</v>
      </c>
      <c r="F13" s="162"/>
      <c r="G13" s="125"/>
      <c r="H13" s="125"/>
      <c r="I13" s="19"/>
      <c r="J13" s="19"/>
    </row>
    <row r="14" spans="1:29" ht="18" x14ac:dyDescent="0.25">
      <c r="A14" s="14"/>
      <c r="B14" s="14"/>
      <c r="C14" s="17"/>
      <c r="D14" s="17"/>
      <c r="E14" s="18"/>
      <c r="F14" s="18"/>
      <c r="G14" s="14"/>
      <c r="H14" s="14"/>
      <c r="I14" s="20"/>
      <c r="J14" s="20"/>
    </row>
    <row r="15" spans="1:29" ht="18" x14ac:dyDescent="0.25">
      <c r="A15" s="162" t="s">
        <v>89</v>
      </c>
      <c r="B15" s="162"/>
      <c r="C15" s="116" t="s">
        <v>119</v>
      </c>
      <c r="D15" s="117"/>
      <c r="E15" s="118"/>
      <c r="F15" s="18"/>
      <c r="G15" s="14"/>
      <c r="H15" s="14"/>
      <c r="I15" s="20"/>
      <c r="J15" s="20"/>
    </row>
    <row r="16" spans="1:29" ht="18" x14ac:dyDescent="0.25">
      <c r="A16" s="14"/>
      <c r="B16" s="14"/>
      <c r="C16" s="119"/>
      <c r="D16" s="120"/>
      <c r="E16" s="121"/>
      <c r="F16" s="18"/>
      <c r="G16" s="14"/>
      <c r="H16" s="14"/>
      <c r="I16" s="20"/>
      <c r="J16" s="20"/>
    </row>
    <row r="17" spans="1:10" ht="18" x14ac:dyDescent="0.25">
      <c r="A17" s="162" t="s">
        <v>111</v>
      </c>
      <c r="B17" s="162"/>
      <c r="C17" s="125"/>
      <c r="D17" s="125"/>
      <c r="E17" s="162" t="s">
        <v>5</v>
      </c>
      <c r="F17" s="162"/>
      <c r="G17" s="114"/>
      <c r="H17" s="114"/>
      <c r="I17" s="21"/>
      <c r="J17" s="21"/>
    </row>
    <row r="18" spans="1:10" ht="18" x14ac:dyDescent="0.25">
      <c r="A18" s="14"/>
      <c r="B18" s="14"/>
      <c r="C18" s="171" t="str">
        <f>IF(C17,LOOKUP(C17,'Income Limits'!A7:A12,'Income Limits'!B7:B12),"Enter COAH Region In The Box Above")</f>
        <v>Enter COAH Region In The Box Above</v>
      </c>
      <c r="D18" s="171"/>
      <c r="E18" s="171"/>
      <c r="F18" s="171"/>
      <c r="G18" s="14"/>
      <c r="H18" s="14"/>
      <c r="I18" s="14"/>
      <c r="J18" s="14"/>
    </row>
    <row r="19" spans="1:10" ht="18" x14ac:dyDescent="0.25">
      <c r="A19" s="14"/>
      <c r="B19" s="14"/>
      <c r="C19" s="12"/>
      <c r="D19" s="14"/>
      <c r="E19" s="14"/>
      <c r="F19" s="14"/>
      <c r="G19" s="14"/>
      <c r="H19" s="14"/>
      <c r="I19" s="14"/>
      <c r="J19" s="14"/>
    </row>
    <row r="20" spans="1:10" ht="20.25" x14ac:dyDescent="0.3">
      <c r="A20" s="113" t="s">
        <v>15</v>
      </c>
      <c r="B20" s="113"/>
      <c r="C20" s="113"/>
      <c r="D20" s="22"/>
      <c r="E20" s="14"/>
      <c r="F20" s="14"/>
      <c r="G20" s="14"/>
      <c r="H20" s="14"/>
      <c r="I20" s="14"/>
      <c r="J20" s="14"/>
    </row>
    <row r="21" spans="1:10" ht="18" x14ac:dyDescent="0.25">
      <c r="A21" s="14"/>
      <c r="B21" s="14"/>
      <c r="C21" s="14"/>
      <c r="D21" s="14"/>
      <c r="E21" s="14"/>
      <c r="F21" s="14"/>
      <c r="G21" s="14"/>
      <c r="H21" s="14"/>
      <c r="I21" s="14"/>
      <c r="J21" s="14"/>
    </row>
    <row r="22" spans="1:10" ht="18" x14ac:dyDescent="0.25">
      <c r="A22" s="108" t="s">
        <v>18</v>
      </c>
      <c r="B22" s="108"/>
      <c r="C22" s="23"/>
      <c r="D22" s="122" t="s">
        <v>118</v>
      </c>
      <c r="E22" s="123"/>
      <c r="F22" s="123"/>
      <c r="G22" s="123"/>
      <c r="H22" s="123"/>
      <c r="I22" s="123"/>
      <c r="J22" s="124"/>
    </row>
    <row r="23" spans="1:10" ht="18" x14ac:dyDescent="0.25">
      <c r="A23" s="108" t="s">
        <v>65</v>
      </c>
      <c r="B23" s="108"/>
      <c r="C23" s="24"/>
      <c r="D23" s="17" t="s">
        <v>48</v>
      </c>
      <c r="E23" s="14"/>
      <c r="F23" s="14"/>
      <c r="G23" s="14"/>
      <c r="H23" s="14"/>
      <c r="I23" s="14"/>
      <c r="J23" s="14"/>
    </row>
    <row r="24" spans="1:10" ht="18" x14ac:dyDescent="0.25">
      <c r="A24" s="169" t="s">
        <v>20</v>
      </c>
      <c r="B24" s="169"/>
      <c r="C24" s="25"/>
      <c r="D24" s="115" t="s">
        <v>69</v>
      </c>
      <c r="E24" s="115"/>
      <c r="F24" s="115"/>
      <c r="G24" s="14"/>
      <c r="H24" s="14"/>
      <c r="I24" s="14"/>
      <c r="J24" s="14"/>
    </row>
    <row r="25" spans="1:10" ht="18" x14ac:dyDescent="0.25">
      <c r="A25" s="170" t="s">
        <v>21</v>
      </c>
      <c r="B25" s="170"/>
      <c r="C25" s="23"/>
      <c r="D25" s="115" t="s">
        <v>92</v>
      </c>
      <c r="E25" s="115"/>
      <c r="F25" s="115"/>
      <c r="G25" s="115"/>
      <c r="H25" s="14"/>
      <c r="I25" s="14"/>
      <c r="J25" s="14"/>
    </row>
    <row r="26" spans="1:10" ht="18" x14ac:dyDescent="0.25">
      <c r="A26" s="108" t="s">
        <v>49</v>
      </c>
      <c r="B26" s="108"/>
      <c r="C26" s="24"/>
      <c r="D26" s="17" t="s">
        <v>48</v>
      </c>
      <c r="E26" s="14"/>
      <c r="F26" s="14"/>
      <c r="G26" s="14"/>
      <c r="H26" s="14"/>
      <c r="I26" s="14"/>
      <c r="J26" s="14"/>
    </row>
    <row r="27" spans="1:10" ht="18" x14ac:dyDescent="0.25">
      <c r="A27" s="108" t="s">
        <v>56</v>
      </c>
      <c r="B27" s="108"/>
      <c r="C27" s="26">
        <v>30</v>
      </c>
      <c r="D27" s="109" t="s">
        <v>75</v>
      </c>
      <c r="E27" s="109"/>
      <c r="F27" s="27"/>
      <c r="H27" s="14"/>
      <c r="I27" s="14"/>
      <c r="J27" s="14"/>
    </row>
    <row r="28" spans="1:10" ht="18" x14ac:dyDescent="0.25">
      <c r="A28" s="108" t="s">
        <v>40</v>
      </c>
      <c r="B28" s="108"/>
      <c r="C28" s="28">
        <v>0.05</v>
      </c>
      <c r="D28" s="167" t="s">
        <v>90</v>
      </c>
      <c r="E28" s="167"/>
      <c r="F28" s="26"/>
      <c r="G28" s="26"/>
      <c r="H28" s="14"/>
      <c r="I28" s="14"/>
      <c r="J28" s="14"/>
    </row>
    <row r="29" spans="1:10" ht="18" x14ac:dyDescent="0.25">
      <c r="A29" s="108" t="s">
        <v>41</v>
      </c>
      <c r="B29" s="108"/>
      <c r="C29" s="29">
        <v>7.8</v>
      </c>
      <c r="D29" s="168" t="s">
        <v>57</v>
      </c>
      <c r="E29" s="168"/>
      <c r="F29" s="168"/>
      <c r="G29" s="168"/>
      <c r="H29" s="14"/>
      <c r="I29" s="14"/>
      <c r="J29" s="14"/>
    </row>
    <row r="30" spans="1:10" ht="18" x14ac:dyDescent="0.25">
      <c r="A30" s="14"/>
      <c r="B30" s="14"/>
      <c r="C30" s="12"/>
      <c r="D30" s="14"/>
      <c r="E30" s="14"/>
      <c r="F30" s="14"/>
      <c r="G30" s="14"/>
      <c r="H30" s="14"/>
      <c r="I30" s="14"/>
      <c r="J30" s="14"/>
    </row>
    <row r="31" spans="1:10" ht="18" x14ac:dyDescent="0.25">
      <c r="A31" s="14"/>
      <c r="B31" s="14"/>
      <c r="C31" s="12"/>
      <c r="D31" s="14"/>
      <c r="E31" s="14"/>
      <c r="F31" s="14"/>
      <c r="G31" s="14"/>
      <c r="H31" s="14"/>
      <c r="I31" s="14"/>
      <c r="J31" s="14"/>
    </row>
    <row r="32" spans="1:10" ht="20.25" x14ac:dyDescent="0.3">
      <c r="A32" s="113" t="s">
        <v>59</v>
      </c>
      <c r="B32" s="113"/>
      <c r="C32" s="113"/>
      <c r="D32" s="30"/>
      <c r="E32" s="166" t="s">
        <v>73</v>
      </c>
      <c r="F32" s="113"/>
      <c r="G32" s="113"/>
      <c r="H32" s="113"/>
      <c r="I32" s="31"/>
      <c r="J32" s="31"/>
    </row>
    <row r="33" spans="1:18" ht="18" x14ac:dyDescent="0.25">
      <c r="A33" s="14"/>
      <c r="B33" s="14"/>
      <c r="C33" s="12"/>
      <c r="D33" s="30"/>
      <c r="E33" s="32"/>
    </row>
    <row r="34" spans="1:18" ht="18" x14ac:dyDescent="0.25">
      <c r="A34" s="108" t="s">
        <v>6</v>
      </c>
      <c r="B34" s="108"/>
      <c r="C34" s="33"/>
      <c r="D34" s="34" t="str">
        <f>IF(C34=0,"&lt;-Enter Units","")</f>
        <v>&lt;-Enter Units</v>
      </c>
      <c r="E34" s="35"/>
      <c r="F34" s="142" t="s">
        <v>95</v>
      </c>
      <c r="G34" s="144" t="s">
        <v>93</v>
      </c>
      <c r="H34" s="146" t="s">
        <v>96</v>
      </c>
      <c r="I34" s="36"/>
      <c r="J34" s="36"/>
    </row>
    <row r="35" spans="1:18" ht="18" x14ac:dyDescent="0.25">
      <c r="A35" s="108" t="s">
        <v>67</v>
      </c>
      <c r="B35" s="108"/>
      <c r="C35" s="33"/>
      <c r="D35" s="34" t="str">
        <f>IF(C35=0,"&lt;-Enter Units","")</f>
        <v>&lt;-Enter Units</v>
      </c>
      <c r="E35" s="37"/>
      <c r="F35" s="143"/>
      <c r="G35" s="145"/>
      <c r="H35" s="143"/>
      <c r="I35" s="38"/>
      <c r="J35" s="38"/>
    </row>
    <row r="36" spans="1:18" ht="18" x14ac:dyDescent="0.25">
      <c r="A36" s="108" t="s">
        <v>107</v>
      </c>
      <c r="B36" s="108"/>
      <c r="C36" s="39" t="str">
        <f>IF(C34=0,"",IF(C35=0,"",C35/C34))</f>
        <v/>
      </c>
      <c r="D36" s="40"/>
      <c r="E36" s="41" t="s">
        <v>71</v>
      </c>
      <c r="F36" s="42"/>
      <c r="H36" s="43"/>
      <c r="I36" s="39"/>
      <c r="J36" s="39"/>
      <c r="L36" s="44">
        <f>(F36)*(H36)</f>
        <v>0</v>
      </c>
    </row>
    <row r="37" spans="1:18" ht="18" x14ac:dyDescent="0.25">
      <c r="A37" s="137" t="s">
        <v>7</v>
      </c>
      <c r="B37" s="137"/>
      <c r="C37" s="33"/>
      <c r="D37" s="40" t="str">
        <f>FIXED(ROUNDUP(C35/2,0),0)&amp;" Min (50%)"</f>
        <v>0 Min (50%)</v>
      </c>
      <c r="E37" s="41" t="s">
        <v>71</v>
      </c>
      <c r="F37" s="42"/>
      <c r="H37" s="43"/>
      <c r="I37" s="39"/>
      <c r="J37" s="39"/>
      <c r="L37" s="44">
        <f>(F37)*(H37)</f>
        <v>0</v>
      </c>
    </row>
    <row r="38" spans="1:18" ht="18" x14ac:dyDescent="0.25">
      <c r="A38" s="108" t="s">
        <v>8</v>
      </c>
      <c r="B38" s="108"/>
      <c r="C38" s="33"/>
      <c r="D38" s="40" t="str">
        <f>FIXED(ROUNDDOWN(C35/2,0),0)&amp;" Max (50%)"</f>
        <v>0 Max (50%)</v>
      </c>
      <c r="E38" s="135" t="str">
        <f>IF(F36+F37&lt;&gt;C37,"Low-Income Unit Mismatch","")</f>
        <v/>
      </c>
      <c r="F38" s="136"/>
      <c r="G38" s="136"/>
      <c r="H38" s="136"/>
      <c r="I38" s="39"/>
      <c r="J38" s="39"/>
    </row>
    <row r="39" spans="1:18" ht="18" x14ac:dyDescent="0.25">
      <c r="A39" s="22"/>
      <c r="B39" s="22"/>
      <c r="C39" s="14"/>
      <c r="D39" s="45"/>
      <c r="E39" s="41" t="s">
        <v>72</v>
      </c>
      <c r="F39" s="42"/>
      <c r="H39" s="43"/>
      <c r="I39" s="39"/>
      <c r="J39" s="39"/>
      <c r="L39" s="44">
        <f>(F39)*(H39)</f>
        <v>0</v>
      </c>
    </row>
    <row r="40" spans="1:18" ht="18" x14ac:dyDescent="0.25">
      <c r="A40" s="108" t="s">
        <v>9</v>
      </c>
      <c r="B40" s="108"/>
      <c r="C40" s="33"/>
      <c r="D40" s="46"/>
      <c r="E40" s="41" t="s">
        <v>72</v>
      </c>
      <c r="F40" s="42"/>
      <c r="H40" s="43"/>
      <c r="I40" s="39"/>
      <c r="J40" s="39"/>
      <c r="L40" s="44">
        <f>(F40)*(H40)</f>
        <v>0</v>
      </c>
    </row>
    <row r="41" spans="1:18" ht="18" x14ac:dyDescent="0.25">
      <c r="A41" s="108" t="s">
        <v>10</v>
      </c>
      <c r="B41" s="108"/>
      <c r="C41" s="33"/>
      <c r="D41" s="47"/>
      <c r="E41" s="41" t="s">
        <v>72</v>
      </c>
      <c r="F41" s="42"/>
      <c r="H41" s="43"/>
      <c r="I41" s="39"/>
      <c r="J41" s="39"/>
      <c r="L41" s="44">
        <f>(F41)*(H41)</f>
        <v>0</v>
      </c>
    </row>
    <row r="42" spans="1:18" ht="18" x14ac:dyDescent="0.25">
      <c r="A42" s="22"/>
      <c r="B42" s="22"/>
      <c r="C42" s="20"/>
      <c r="D42" s="47"/>
      <c r="E42" s="135" t="str">
        <f>IF(F39+F40+F41&lt;&gt;C38,"Moderate-Income Unit Mismatch","")</f>
        <v/>
      </c>
      <c r="F42" s="136"/>
      <c r="G42" s="136"/>
      <c r="H42" s="136"/>
      <c r="I42" s="39"/>
      <c r="J42" s="39"/>
    </row>
    <row r="43" spans="1:18" ht="18" x14ac:dyDescent="0.25">
      <c r="A43" s="20"/>
      <c r="B43" s="20"/>
      <c r="C43" s="22">
        <f>SUM(C40:C41)</f>
        <v>0</v>
      </c>
      <c r="D43" s="129" t="s">
        <v>94</v>
      </c>
      <c r="E43" s="130"/>
      <c r="F43" s="48">
        <f>SUM(F36:F41)</f>
        <v>0</v>
      </c>
      <c r="G43" s="49" t="str">
        <f>IF(F43=0,"# of units","AVG  =")</f>
        <v># of units</v>
      </c>
      <c r="H43" s="50" t="str">
        <f>IF(F43=0,"not entered",(SUM(L36:L41)/F43))</f>
        <v>not entered</v>
      </c>
      <c r="I43" s="39"/>
      <c r="J43" s="39"/>
      <c r="L43" s="44"/>
    </row>
    <row r="44" spans="1:18" ht="20.25" x14ac:dyDescent="0.3">
      <c r="A44" s="14"/>
      <c r="B44" s="131" t="str">
        <f>IF(C43&lt;&gt;C35,"Units by bedroom does not equal number of affordable units",IF(F43&lt;&gt;C35,"Units in pricing strategy do not equal number of affordable units",""))</f>
        <v/>
      </c>
      <c r="C44" s="131"/>
      <c r="D44" s="131"/>
      <c r="E44" s="131"/>
      <c r="F44" s="131"/>
      <c r="G44" s="131"/>
      <c r="H44" s="131"/>
      <c r="I44" s="50"/>
      <c r="J44" s="50"/>
      <c r="L44" s="44"/>
    </row>
    <row r="45" spans="1:18" ht="20.25" x14ac:dyDescent="0.3">
      <c r="A45" s="14"/>
      <c r="B45" s="139" t="str">
        <f>IF(H43&gt;0.55,"ERROR - Affordability Average in Unit Pricing Strategy may not exceed 55%","")</f>
        <v/>
      </c>
      <c r="C45" s="140"/>
      <c r="D45" s="140"/>
      <c r="E45" s="140"/>
      <c r="F45" s="140"/>
      <c r="G45" s="140"/>
      <c r="H45" s="141"/>
    </row>
    <row r="46" spans="1:18" ht="41.25" customHeight="1" x14ac:dyDescent="0.3">
      <c r="A46" s="110" t="str">
        <f>IF(SUM(B68:B69)&gt;C37,"PROPOSED DISTRIBUTION OF UNIT TYPES WILL NOT COMPLY WITH RULES.  REALLOCATE THE NUMBER OF UNITS BY UNIT BEDROOM SIZE.","")</f>
        <v/>
      </c>
      <c r="B46" s="111"/>
      <c r="C46" s="111"/>
      <c r="D46" s="111"/>
      <c r="E46" s="111"/>
      <c r="F46" s="111"/>
      <c r="G46" s="111"/>
      <c r="H46" s="112"/>
      <c r="R46" s="51"/>
    </row>
    <row r="47" spans="1:18" ht="20.25" x14ac:dyDescent="0.3">
      <c r="A47" s="52"/>
      <c r="B47" s="52"/>
      <c r="C47" s="152" t="s">
        <v>74</v>
      </c>
      <c r="D47" s="152"/>
      <c r="E47" s="152"/>
      <c r="F47" s="152"/>
      <c r="G47" s="52"/>
      <c r="H47" s="52"/>
      <c r="I47" s="53"/>
      <c r="J47" s="53"/>
      <c r="K47" s="53"/>
      <c r="R47" s="54"/>
    </row>
    <row r="48" spans="1:18" ht="18" x14ac:dyDescent="0.25">
      <c r="A48" s="14"/>
      <c r="B48" s="22"/>
      <c r="C48" s="22"/>
      <c r="D48" s="14"/>
      <c r="E48" s="22"/>
      <c r="F48" s="55"/>
      <c r="G48" s="14"/>
      <c r="H48" s="14"/>
      <c r="I48" s="14"/>
      <c r="J48" s="14"/>
      <c r="R48" s="51"/>
    </row>
    <row r="49" spans="1:18" ht="15.75" customHeight="1" x14ac:dyDescent="0.25">
      <c r="C49" s="14"/>
      <c r="D49" s="56" t="s">
        <v>36</v>
      </c>
      <c r="E49" s="56"/>
      <c r="F49" s="56" t="s">
        <v>91</v>
      </c>
      <c r="G49" s="52"/>
      <c r="H49" s="52"/>
      <c r="I49" s="56"/>
      <c r="R49" s="54"/>
    </row>
    <row r="50" spans="1:18" ht="18" x14ac:dyDescent="0.25">
      <c r="C50" s="14"/>
      <c r="D50" s="22"/>
      <c r="E50" s="22"/>
      <c r="F50" s="14"/>
      <c r="G50" s="57"/>
      <c r="H50" s="57"/>
      <c r="I50" s="14"/>
      <c r="R50" s="54"/>
    </row>
    <row r="51" spans="1:18" ht="36" x14ac:dyDescent="0.25">
      <c r="C51" s="14"/>
      <c r="D51" s="58" t="s">
        <v>66</v>
      </c>
      <c r="E51" s="59"/>
      <c r="F51" s="58" t="s">
        <v>66</v>
      </c>
      <c r="G51" s="60"/>
      <c r="H51" s="61"/>
      <c r="I51" s="59"/>
      <c r="N51" s="54"/>
      <c r="R51" s="54"/>
    </row>
    <row r="52" spans="1:18" ht="18" x14ac:dyDescent="0.25">
      <c r="C52" s="22"/>
      <c r="D52" s="22"/>
      <c r="E52" s="14"/>
      <c r="F52" s="22"/>
      <c r="G52" s="14"/>
      <c r="H52" s="14"/>
      <c r="I52" s="14"/>
      <c r="O52" s="62"/>
      <c r="R52" s="54"/>
    </row>
    <row r="53" spans="1:18" ht="18" x14ac:dyDescent="0.25">
      <c r="C53" s="59" t="s">
        <v>22</v>
      </c>
      <c r="D53" s="63" t="str">
        <f>IF($C$18="Enter DCA Region In The Box Above","Enter Region",IF($C$40=0,"N/A",IF(F36=0,"N/A",L53)))</f>
        <v>N/A</v>
      </c>
      <c r="E53" s="63"/>
      <c r="F53" s="63" t="str">
        <f>IF($C$18="Enter DCA Region In The Box Above","Enter Region",IF($C$41=0,"N/A",IF(H36=0,"N/A",M53)))</f>
        <v>N/A</v>
      </c>
      <c r="G53" s="64"/>
      <c r="H53" s="64"/>
      <c r="I53" s="64"/>
      <c r="L53" s="65">
        <f>H91/0.95</f>
        <v>0</v>
      </c>
      <c r="M53" s="65">
        <f>H104/0.95</f>
        <v>0</v>
      </c>
      <c r="N53" s="65"/>
      <c r="O53" s="65"/>
      <c r="R53" s="54"/>
    </row>
    <row r="54" spans="1:18" ht="18" x14ac:dyDescent="0.25">
      <c r="C54" s="59" t="s">
        <v>23</v>
      </c>
      <c r="D54" s="63" t="str">
        <f>IF($C$18="Enter DCA Region In The Box Above","Enter Region",IF($C$40=0,"N/A",IF(F37=0,"N/A",L54)))</f>
        <v>N/A</v>
      </c>
      <c r="E54" s="63"/>
      <c r="F54" s="63" t="str">
        <f>IF($C$18="Enter DCA Region In The Box Above","Enter Region",IF($C$41=0,"N/A",IF(H37=0,"N/A",M54)))</f>
        <v>N/A</v>
      </c>
      <c r="G54" s="64"/>
      <c r="H54" s="64"/>
      <c r="I54" s="64"/>
      <c r="L54" s="65">
        <f>H92/0.95</f>
        <v>0</v>
      </c>
      <c r="M54" s="65">
        <f>H105/0.95</f>
        <v>0</v>
      </c>
      <c r="N54" s="65"/>
      <c r="O54" s="65"/>
      <c r="R54" s="54"/>
    </row>
    <row r="55" spans="1:18" ht="18" x14ac:dyDescent="0.25">
      <c r="C55" s="14"/>
      <c r="D55" s="66"/>
      <c r="E55" s="66"/>
      <c r="F55" s="66"/>
      <c r="G55" s="67"/>
      <c r="H55" s="68"/>
      <c r="I55" s="67"/>
      <c r="L55" s="69"/>
      <c r="M55" s="65"/>
      <c r="R55" s="54"/>
    </row>
    <row r="56" spans="1:18" ht="18" x14ac:dyDescent="0.25">
      <c r="C56" s="59" t="s">
        <v>25</v>
      </c>
      <c r="D56" s="63" t="str">
        <f>IF($C$18="Enter DCA Region In The Box Above","Enter Region",IF($C$40=0,"N/A",IF(F39=0,"N/A",L56)))</f>
        <v>N/A</v>
      </c>
      <c r="E56" s="63"/>
      <c r="F56" s="63" t="str">
        <f>IF($C$18="Enter DCA Region In The Box Above","Enter Region",IF($C$41=0,"N/A",IF(H39=0,"N/A",M56)))</f>
        <v>N/A</v>
      </c>
      <c r="G56" s="64"/>
      <c r="H56" s="64"/>
      <c r="I56" s="64"/>
      <c r="L56" s="65">
        <f>H94/0.95</f>
        <v>0</v>
      </c>
      <c r="M56" s="65">
        <f>H107/0.95</f>
        <v>0</v>
      </c>
      <c r="N56" s="65"/>
      <c r="O56" s="65"/>
      <c r="R56" s="51"/>
    </row>
    <row r="57" spans="1:18" ht="18" x14ac:dyDescent="0.25">
      <c r="C57" s="59" t="s">
        <v>28</v>
      </c>
      <c r="D57" s="63" t="str">
        <f>IF($C$18="Enter DCA Region In The Box Above","Enter Region",IF($C$40=0,"N/A",IF(F40=0,"N/A",L57)))</f>
        <v>N/A</v>
      </c>
      <c r="E57" s="63"/>
      <c r="F57" s="63" t="str">
        <f>IF($C$18="Enter DCA Region In The Box Above","Enter Region",IF($C$41=0,"N/A",IF(H40=0,"N/A",M57)))</f>
        <v>N/A</v>
      </c>
      <c r="G57" s="64"/>
      <c r="H57" s="64"/>
      <c r="I57" s="64"/>
      <c r="L57" s="65">
        <f>H95/0.95</f>
        <v>0</v>
      </c>
      <c r="M57" s="65">
        <f>H108/0.95</f>
        <v>0</v>
      </c>
      <c r="N57" s="65"/>
      <c r="O57" s="65"/>
      <c r="R57" s="51"/>
    </row>
    <row r="58" spans="1:18" ht="18" x14ac:dyDescent="0.25">
      <c r="C58" s="59" t="s">
        <v>58</v>
      </c>
      <c r="D58" s="63" t="str">
        <f>IF($C$18="Enter DCA Region In The Box Above","Enter Region",IF($C$40=0,"N/A",IF(F41=0,"N/A",L58)))</f>
        <v>N/A</v>
      </c>
      <c r="E58" s="63"/>
      <c r="F58" s="63" t="str">
        <f>IF($C$18="Enter DCA Region In The Box Above","Enter Region",IF($C$41=0,"N/A",IF(H41=0,"N/A",M58)))</f>
        <v>N/A</v>
      </c>
      <c r="G58" s="64"/>
      <c r="H58" s="64"/>
      <c r="I58" s="64"/>
      <c r="L58" s="65">
        <f>H96/0.95</f>
        <v>0</v>
      </c>
      <c r="M58" s="65">
        <f>H109/0.95</f>
        <v>0</v>
      </c>
      <c r="N58" s="65"/>
      <c r="O58" s="65"/>
    </row>
    <row r="59" spans="1:18" ht="18" x14ac:dyDescent="0.25">
      <c r="C59" s="59"/>
      <c r="D59" s="70"/>
      <c r="E59" s="70"/>
      <c r="F59" s="70"/>
      <c r="G59" s="64"/>
      <c r="H59" s="64"/>
      <c r="I59" s="64"/>
      <c r="L59" s="65"/>
      <c r="M59" s="65"/>
      <c r="N59" s="65"/>
      <c r="O59" s="65"/>
    </row>
    <row r="60" spans="1:18" ht="18" x14ac:dyDescent="0.25">
      <c r="C60" s="59"/>
      <c r="D60" s="70"/>
      <c r="E60" s="70"/>
      <c r="F60" s="70"/>
      <c r="G60" s="64"/>
      <c r="H60" s="64"/>
      <c r="I60" s="64"/>
      <c r="L60" s="65"/>
      <c r="M60" s="65"/>
      <c r="N60" s="65"/>
      <c r="O60" s="65"/>
    </row>
    <row r="61" spans="1:18" ht="20.25" x14ac:dyDescent="0.3">
      <c r="A61" s="149" t="s">
        <v>88</v>
      </c>
      <c r="B61" s="149"/>
      <c r="C61" s="149"/>
      <c r="D61" s="149"/>
      <c r="E61" s="149"/>
      <c r="F61" s="149"/>
      <c r="G61" s="149"/>
      <c r="H61" s="149"/>
      <c r="I61" s="149"/>
      <c r="J61" s="149"/>
      <c r="L61" s="65"/>
      <c r="M61" s="65"/>
      <c r="N61" s="65"/>
      <c r="O61" s="65"/>
    </row>
    <row r="62" spans="1:18" ht="20.25" x14ac:dyDescent="0.3">
      <c r="A62" s="71"/>
      <c r="B62" s="71"/>
      <c r="C62" s="71"/>
      <c r="D62" s="71"/>
      <c r="E62" s="71"/>
      <c r="F62" s="71"/>
      <c r="G62" s="71"/>
      <c r="H62" s="71"/>
      <c r="I62" s="71"/>
      <c r="J62" s="71"/>
      <c r="L62" s="65"/>
      <c r="M62" s="65"/>
      <c r="N62" s="65"/>
      <c r="O62" s="65"/>
    </row>
    <row r="63" spans="1:18" ht="142.5" customHeight="1" x14ac:dyDescent="0.2">
      <c r="A63" s="132" t="s">
        <v>100</v>
      </c>
      <c r="B63" s="133"/>
      <c r="C63" s="133"/>
      <c r="D63" s="133"/>
      <c r="E63" s="133"/>
      <c r="F63" s="133"/>
      <c r="G63" s="133"/>
      <c r="H63" s="133"/>
      <c r="I63" s="133"/>
      <c r="J63" s="134"/>
      <c r="L63" s="65"/>
      <c r="M63" s="65"/>
      <c r="N63" s="65"/>
      <c r="O63" s="65"/>
    </row>
    <row r="64" spans="1:18" ht="20.25" x14ac:dyDescent="0.3">
      <c r="A64" s="71"/>
      <c r="B64" s="71"/>
      <c r="C64" s="71"/>
      <c r="D64" s="71"/>
      <c r="E64" s="71"/>
      <c r="F64" s="71"/>
      <c r="G64" s="71"/>
      <c r="H64" s="71"/>
      <c r="I64" s="53"/>
      <c r="J64" s="53"/>
      <c r="L64" s="65"/>
      <c r="M64" s="65"/>
      <c r="N64" s="65"/>
      <c r="O64" s="65"/>
    </row>
    <row r="65" spans="1:15" ht="18" x14ac:dyDescent="0.25">
      <c r="B65" s="126" t="s">
        <v>97</v>
      </c>
      <c r="C65" s="126"/>
      <c r="D65" s="126"/>
      <c r="E65" s="127"/>
      <c r="F65" s="128" t="s">
        <v>97</v>
      </c>
      <c r="G65" s="126"/>
      <c r="H65" s="126"/>
      <c r="I65" s="126"/>
      <c r="J65" s="126"/>
      <c r="L65" s="65"/>
      <c r="M65" s="65"/>
      <c r="N65" s="65"/>
      <c r="O65" s="65"/>
    </row>
    <row r="66" spans="1:15" ht="18" x14ac:dyDescent="0.25">
      <c r="B66" s="126" t="s">
        <v>98</v>
      </c>
      <c r="C66" s="126"/>
      <c r="D66" s="126"/>
      <c r="E66" s="127"/>
      <c r="F66" s="128" t="s">
        <v>99</v>
      </c>
      <c r="G66" s="126"/>
      <c r="H66" s="126"/>
      <c r="I66" s="126"/>
      <c r="J66" s="126"/>
      <c r="L66" s="65"/>
      <c r="M66" s="65"/>
      <c r="N66" s="65"/>
      <c r="O66" s="65"/>
    </row>
    <row r="67" spans="1:15" ht="36" x14ac:dyDescent="0.25">
      <c r="A67" s="14"/>
      <c r="B67" s="72" t="s">
        <v>77</v>
      </c>
      <c r="C67" s="72"/>
      <c r="D67" s="73" t="s">
        <v>101</v>
      </c>
      <c r="E67" s="74" t="s">
        <v>102</v>
      </c>
      <c r="F67" s="75" t="s">
        <v>80</v>
      </c>
      <c r="G67" s="14"/>
      <c r="H67" s="73" t="s">
        <v>103</v>
      </c>
      <c r="I67" s="73" t="s">
        <v>104</v>
      </c>
      <c r="J67" s="73" t="s">
        <v>105</v>
      </c>
      <c r="L67" s="65"/>
      <c r="M67" s="65"/>
      <c r="N67" s="65"/>
      <c r="O67" s="65"/>
    </row>
    <row r="68" spans="1:15" ht="18" x14ac:dyDescent="0.25">
      <c r="A68" s="76" t="s">
        <v>84</v>
      </c>
      <c r="B68" s="77">
        <f>ROUNDUP(C40/2,0)</f>
        <v>0</v>
      </c>
      <c r="C68" s="78">
        <f>D68+E68</f>
        <v>0</v>
      </c>
      <c r="D68" s="79"/>
      <c r="E68" s="80"/>
      <c r="F68" s="81">
        <f>C40-B68</f>
        <v>0</v>
      </c>
      <c r="G68" s="82">
        <f>SUM(H68:J68)</f>
        <v>0</v>
      </c>
      <c r="H68" s="79"/>
      <c r="I68" s="79"/>
      <c r="J68" s="79"/>
      <c r="L68" s="65"/>
      <c r="M68" s="65"/>
      <c r="N68" s="65"/>
      <c r="O68" s="65"/>
    </row>
    <row r="69" spans="1:15" ht="18" x14ac:dyDescent="0.25">
      <c r="A69" s="76" t="s">
        <v>85</v>
      </c>
      <c r="B69" s="77">
        <f>ROUNDUP(C41/2,0)</f>
        <v>0</v>
      </c>
      <c r="C69" s="78">
        <f>D69+E69</f>
        <v>0</v>
      </c>
      <c r="D69" s="79"/>
      <c r="E69" s="80"/>
      <c r="F69" s="81">
        <f>C41-B69</f>
        <v>0</v>
      </c>
      <c r="G69" s="82">
        <f>SUM(H69:J69)</f>
        <v>0</v>
      </c>
      <c r="H69" s="79"/>
      <c r="I69" s="79"/>
      <c r="J69" s="79"/>
      <c r="L69" s="65"/>
      <c r="M69" s="65"/>
      <c r="N69" s="65"/>
      <c r="O69" s="65"/>
    </row>
    <row r="70" spans="1:15" ht="36" x14ac:dyDescent="0.25">
      <c r="A70" s="14"/>
      <c r="B70" s="102" t="str">
        <f>"Total: "&amp;FIXED(SUM(B68:B69),0)</f>
        <v>Total: 0</v>
      </c>
      <c r="C70" s="83" t="s">
        <v>86</v>
      </c>
      <c r="D70" s="78">
        <f>SUM(D68:D69)</f>
        <v>0</v>
      </c>
      <c r="E70" s="84">
        <f>SUM(E68:E69)</f>
        <v>0</v>
      </c>
      <c r="F70" s="102" t="str">
        <f>"Total: "&amp;FIXED(SUM(F68:F69),0)</f>
        <v>Total: 0</v>
      </c>
      <c r="G70" s="85" t="s">
        <v>87</v>
      </c>
      <c r="H70" s="82">
        <f>SUM(H68:H69)</f>
        <v>0</v>
      </c>
      <c r="I70" s="82">
        <f>SUM(I68:I69)</f>
        <v>0</v>
      </c>
      <c r="J70" s="82">
        <f>SUM(J68:J69)</f>
        <v>0</v>
      </c>
      <c r="L70" s="65"/>
      <c r="M70" s="65"/>
      <c r="N70" s="65"/>
      <c r="O70" s="65"/>
    </row>
    <row r="71" spans="1:15" ht="51.75" customHeight="1" x14ac:dyDescent="0.25">
      <c r="A71" s="14"/>
      <c r="B71" s="106" t="str">
        <f>IF(D70&gt;D71,"Too many Tier 1 units entered",IF(E70&gt;E71,"Too many tier 2 units enetered",""))</f>
        <v/>
      </c>
      <c r="C71" s="107"/>
      <c r="D71" s="86">
        <f>F36</f>
        <v>0</v>
      </c>
      <c r="E71" s="87">
        <f>F37</f>
        <v>0</v>
      </c>
      <c r="F71" s="106" t="str">
        <f>IF(H70&gt;H71,"Too many Tier 3 units entered",IF(I70&gt;I71,"Too many tier 4 units enetered",IF(J70&gt;J71,"Too many tier 5 units entered","")))</f>
        <v/>
      </c>
      <c r="G71" s="107"/>
      <c r="H71" s="86">
        <f>F39</f>
        <v>0</v>
      </c>
      <c r="I71" s="86">
        <f>F40</f>
        <v>0</v>
      </c>
      <c r="J71" s="86">
        <f>F41</f>
        <v>0</v>
      </c>
      <c r="L71" s="65"/>
      <c r="M71" s="65"/>
      <c r="N71" s="65"/>
      <c r="O71" s="65"/>
    </row>
    <row r="72" spans="1:15" ht="39" customHeight="1" x14ac:dyDescent="0.3">
      <c r="A72" s="110" t="str">
        <f>IF(A46&lt;&gt;"","PROPOSED DISTRIBUTION OF UNIT TYPES WILL NOT COMPLY WITH RULES.  REALLOCATE THE NUMBER OF UNITS BY UNIT BEDROOM SIZE IN PROJECT DATA SECTION.","")</f>
        <v/>
      </c>
      <c r="B72" s="111"/>
      <c r="C72" s="111"/>
      <c r="D72" s="111"/>
      <c r="E72" s="111"/>
      <c r="F72" s="111"/>
      <c r="G72" s="111"/>
      <c r="H72" s="111"/>
      <c r="I72" s="111"/>
      <c r="J72" s="112"/>
      <c r="L72" s="65"/>
      <c r="M72" s="65"/>
      <c r="N72" s="65"/>
      <c r="O72" s="65"/>
    </row>
    <row r="73" spans="1:15" ht="18" x14ac:dyDescent="0.25">
      <c r="A73" s="14"/>
      <c r="B73" s="14"/>
      <c r="C73" s="14"/>
      <c r="D73" s="14"/>
      <c r="E73" s="14"/>
      <c r="F73" s="14"/>
      <c r="G73" s="14"/>
      <c r="H73" s="14"/>
      <c r="I73" s="14"/>
      <c r="L73" s="65"/>
      <c r="M73" s="65"/>
      <c r="N73" s="65"/>
      <c r="O73" s="65"/>
    </row>
    <row r="74" spans="1:15" ht="20.25" x14ac:dyDescent="0.3">
      <c r="A74" s="14"/>
      <c r="B74" s="151" t="s">
        <v>110</v>
      </c>
      <c r="C74" s="151"/>
      <c r="D74" s="151"/>
      <c r="E74" s="151"/>
      <c r="F74" s="151"/>
      <c r="G74" s="151"/>
      <c r="H74" s="151"/>
      <c r="I74" s="14"/>
      <c r="L74" s="65"/>
      <c r="M74" s="65"/>
      <c r="N74" s="65"/>
      <c r="O74" s="65"/>
    </row>
    <row r="75" spans="1:15" ht="18" x14ac:dyDescent="0.25">
      <c r="A75" s="14"/>
      <c r="B75" s="14"/>
      <c r="C75" s="14"/>
      <c r="D75" s="14"/>
      <c r="E75" s="14"/>
      <c r="F75" s="14"/>
      <c r="G75" s="14"/>
      <c r="H75" s="14"/>
      <c r="I75" s="14"/>
      <c r="L75" s="65"/>
      <c r="M75" s="65"/>
      <c r="N75" s="65"/>
      <c r="O75" s="65"/>
    </row>
    <row r="76" spans="1:15" ht="18" x14ac:dyDescent="0.25">
      <c r="A76" s="14"/>
      <c r="B76" s="14"/>
      <c r="C76" s="88" t="s">
        <v>31</v>
      </c>
      <c r="D76" s="88" t="s">
        <v>78</v>
      </c>
      <c r="E76" s="88" t="s">
        <v>79</v>
      </c>
      <c r="F76" s="88" t="s">
        <v>81</v>
      </c>
      <c r="G76" s="88" t="s">
        <v>82</v>
      </c>
      <c r="H76" s="88" t="s">
        <v>83</v>
      </c>
      <c r="I76" s="14"/>
      <c r="L76" s="65"/>
      <c r="M76" s="65"/>
      <c r="N76" s="65"/>
      <c r="O76" s="65"/>
    </row>
    <row r="77" spans="1:15" ht="18" x14ac:dyDescent="0.25">
      <c r="A77" s="14"/>
      <c r="B77" s="89" t="s">
        <v>84</v>
      </c>
      <c r="C77" s="90">
        <f>SUM(D77:H77)</f>
        <v>0</v>
      </c>
      <c r="D77" s="90">
        <f>D68*D53</f>
        <v>0</v>
      </c>
      <c r="E77" s="90">
        <f>E68*D54</f>
        <v>0</v>
      </c>
      <c r="F77" s="90">
        <f>H68*D56</f>
        <v>0</v>
      </c>
      <c r="G77" s="90">
        <f>I68*D57</f>
        <v>0</v>
      </c>
      <c r="H77" s="90">
        <f>J68*D58</f>
        <v>0</v>
      </c>
      <c r="I77" s="14"/>
      <c r="L77" s="65"/>
      <c r="M77" s="65"/>
      <c r="N77" s="65"/>
      <c r="O77" s="65"/>
    </row>
    <row r="78" spans="1:15" ht="18" x14ac:dyDescent="0.25">
      <c r="A78" s="14"/>
      <c r="B78" s="89" t="s">
        <v>85</v>
      </c>
      <c r="C78" s="90">
        <f>SUM(D78:H78)</f>
        <v>0</v>
      </c>
      <c r="D78" s="90">
        <f>D69*F53</f>
        <v>0</v>
      </c>
      <c r="E78" s="90">
        <f>E69*F54</f>
        <v>0</v>
      </c>
      <c r="F78" s="90">
        <f>H69*F56</f>
        <v>0</v>
      </c>
      <c r="G78" s="90">
        <f>I69*F57</f>
        <v>0</v>
      </c>
      <c r="H78" s="90">
        <f>J69*F58</f>
        <v>0</v>
      </c>
      <c r="I78" s="14"/>
      <c r="L78" s="65"/>
      <c r="M78" s="65"/>
      <c r="N78" s="65"/>
      <c r="O78" s="65"/>
    </row>
    <row r="79" spans="1:15" ht="18" x14ac:dyDescent="0.25">
      <c r="A79" s="14"/>
      <c r="B79" s="14"/>
      <c r="C79" s="14"/>
      <c r="D79" s="90"/>
      <c r="E79" s="90"/>
      <c r="F79" s="90"/>
      <c r="G79" s="90"/>
      <c r="H79" s="90"/>
      <c r="I79" s="90"/>
      <c r="L79" s="65"/>
      <c r="M79" s="65"/>
      <c r="N79" s="65"/>
      <c r="O79" s="65"/>
    </row>
    <row r="80" spans="1:15" ht="18" x14ac:dyDescent="0.25">
      <c r="A80" s="14"/>
      <c r="B80" s="22" t="s">
        <v>31</v>
      </c>
      <c r="C80" s="91">
        <f>SUM(D80:H80)</f>
        <v>0</v>
      </c>
      <c r="D80" s="90">
        <f>SUM(D77:D78)</f>
        <v>0</v>
      </c>
      <c r="E80" s="90">
        <f>SUM(E77:E78)</f>
        <v>0</v>
      </c>
      <c r="F80" s="90">
        <f>SUM(F77:F78)</f>
        <v>0</v>
      </c>
      <c r="G80" s="90">
        <f>SUM(G77:G78)</f>
        <v>0</v>
      </c>
      <c r="H80" s="90">
        <f>SUM(H77:H78)</f>
        <v>0</v>
      </c>
      <c r="I80" s="14"/>
      <c r="L80" s="65"/>
      <c r="M80" s="65"/>
      <c r="N80" s="65"/>
      <c r="O80" s="65"/>
    </row>
    <row r="81" spans="1:18" ht="18" x14ac:dyDescent="0.25">
      <c r="C81" s="59"/>
      <c r="D81" s="70"/>
      <c r="E81" s="70"/>
      <c r="F81" s="70"/>
      <c r="G81" s="64"/>
      <c r="H81" s="64"/>
      <c r="I81" s="64"/>
      <c r="L81" s="65"/>
      <c r="M81" s="65"/>
      <c r="N81" s="65"/>
      <c r="O81" s="65"/>
    </row>
    <row r="82" spans="1:18" ht="18" x14ac:dyDescent="0.25">
      <c r="C82" s="88"/>
      <c r="D82" s="88"/>
      <c r="E82" s="88"/>
      <c r="F82" s="88"/>
      <c r="G82" s="88"/>
      <c r="H82" s="88"/>
      <c r="I82" s="53"/>
      <c r="J82" s="53"/>
      <c r="K82" s="53"/>
      <c r="L82" s="65"/>
      <c r="M82" s="65"/>
      <c r="N82" s="65"/>
      <c r="O82" s="65"/>
    </row>
    <row r="83" spans="1:18" ht="20.25" x14ac:dyDescent="0.3">
      <c r="A83" s="149" t="s">
        <v>29</v>
      </c>
      <c r="B83" s="149"/>
      <c r="C83" s="149"/>
      <c r="D83" s="149"/>
      <c r="E83" s="149"/>
      <c r="F83" s="149"/>
      <c r="G83" s="149"/>
      <c r="H83" s="149"/>
      <c r="I83" s="14"/>
      <c r="J83" s="14"/>
      <c r="L83" s="65"/>
      <c r="M83" s="65"/>
      <c r="N83" s="65"/>
      <c r="O83" s="65"/>
    </row>
    <row r="84" spans="1:18" ht="20.25" x14ac:dyDescent="0.3">
      <c r="A84" s="149" t="s">
        <v>30</v>
      </c>
      <c r="B84" s="149"/>
      <c r="C84" s="149"/>
      <c r="D84" s="149"/>
      <c r="E84" s="149"/>
      <c r="F84" s="149"/>
      <c r="G84" s="149"/>
      <c r="H84" s="149"/>
      <c r="I84" s="14"/>
      <c r="J84" s="14"/>
    </row>
    <row r="85" spans="1:18" ht="18" customHeight="1" x14ac:dyDescent="0.25">
      <c r="A85" s="14"/>
      <c r="B85" s="88"/>
      <c r="C85" s="92"/>
      <c r="D85" s="92"/>
      <c r="E85" s="92"/>
      <c r="F85" s="92"/>
      <c r="G85" s="92"/>
      <c r="H85" s="92"/>
      <c r="I85" s="93"/>
      <c r="J85" s="93"/>
      <c r="K85" s="93"/>
    </row>
    <row r="86" spans="1:18" ht="18" customHeight="1" x14ac:dyDescent="0.2">
      <c r="A86" s="150" t="s">
        <v>112</v>
      </c>
      <c r="B86" s="150"/>
      <c r="C86" s="150"/>
      <c r="D86" s="150"/>
      <c r="E86" s="150"/>
      <c r="F86" s="150"/>
      <c r="G86" s="150"/>
      <c r="H86" s="150"/>
      <c r="I86" s="93"/>
      <c r="J86" s="93"/>
      <c r="K86" s="93"/>
    </row>
    <row r="87" spans="1:18" ht="18" customHeight="1" x14ac:dyDescent="0.25">
      <c r="A87" s="14"/>
      <c r="B87" s="14"/>
      <c r="C87" s="56"/>
      <c r="D87" s="56"/>
      <c r="E87" s="56"/>
      <c r="F87" s="56"/>
      <c r="G87" s="56"/>
      <c r="H87" s="14"/>
      <c r="I87" s="14"/>
      <c r="J87" s="14"/>
    </row>
    <row r="88" spans="1:18" ht="18" customHeight="1" x14ac:dyDescent="0.25">
      <c r="A88" s="14" t="s">
        <v>11</v>
      </c>
      <c r="B88" s="59" t="s">
        <v>31</v>
      </c>
      <c r="C88" s="59" t="s">
        <v>32</v>
      </c>
      <c r="D88" s="59" t="s">
        <v>43</v>
      </c>
      <c r="E88" s="59" t="s">
        <v>43</v>
      </c>
      <c r="F88" s="59" t="s">
        <v>17</v>
      </c>
      <c r="G88" s="59" t="s">
        <v>42</v>
      </c>
      <c r="H88" s="59" t="s">
        <v>34</v>
      </c>
      <c r="I88" s="59"/>
      <c r="J88" s="59"/>
    </row>
    <row r="89" spans="1:18" ht="18" x14ac:dyDescent="0.25">
      <c r="A89" s="14"/>
      <c r="B89" s="14"/>
      <c r="C89" s="59" t="s">
        <v>35</v>
      </c>
      <c r="D89" s="59" t="s">
        <v>44</v>
      </c>
      <c r="E89" s="59" t="s">
        <v>45</v>
      </c>
      <c r="F89" s="14"/>
      <c r="G89" s="59" t="s">
        <v>46</v>
      </c>
      <c r="H89" s="59" t="s">
        <v>33</v>
      </c>
      <c r="I89" s="59"/>
      <c r="J89" s="59"/>
    </row>
    <row r="90" spans="1:18" ht="18" x14ac:dyDescent="0.25">
      <c r="A90" s="14"/>
      <c r="B90" s="94"/>
      <c r="C90" s="94"/>
      <c r="D90" s="94"/>
      <c r="E90" s="94"/>
      <c r="F90" s="94"/>
      <c r="G90" s="94"/>
      <c r="H90" s="94"/>
      <c r="I90" s="94"/>
      <c r="J90" s="94"/>
    </row>
    <row r="91" spans="1:18" ht="18" x14ac:dyDescent="0.25">
      <c r="A91" s="59" t="s">
        <v>22</v>
      </c>
      <c r="B91" s="90">
        <f>(0.28)*((($C$128)+($D$128))/2)/12</f>
        <v>0</v>
      </c>
      <c r="C91" s="90">
        <f>IF(B91=0,0,($C$23))</f>
        <v>0</v>
      </c>
      <c r="D91" s="90">
        <f>IF(B91=0,0,($C$26))</f>
        <v>0</v>
      </c>
      <c r="E91" s="90">
        <f>(((D53)*(C$25))/100)*((C$24)/12)</f>
        <v>0</v>
      </c>
      <c r="F91" s="90">
        <f>((D53*0.95)/1000)*((C$29)/12)</f>
        <v>0</v>
      </c>
      <c r="G91" s="90">
        <f>(B91)-C91-D91-E91-F91</f>
        <v>0</v>
      </c>
      <c r="H91" s="90">
        <f>PV($C$22/12,$C$27*12,-G91)</f>
        <v>0</v>
      </c>
      <c r="I91" s="94"/>
      <c r="J91" s="94"/>
      <c r="R91" s="95"/>
    </row>
    <row r="92" spans="1:18" ht="18" x14ac:dyDescent="0.25">
      <c r="A92" s="59" t="s">
        <v>23</v>
      </c>
      <c r="B92" s="90">
        <f>(0.28)*((($C$129)+($D$129))/2)/12</f>
        <v>0</v>
      </c>
      <c r="C92" s="90">
        <f>IF(B92=0,0,($C$23))</f>
        <v>0</v>
      </c>
      <c r="D92" s="90">
        <f>IF(B92=0,0,($C$26))</f>
        <v>0</v>
      </c>
      <c r="E92" s="90">
        <f>(((D54)*(C$25))/100)*((C$24)/12)</f>
        <v>0</v>
      </c>
      <c r="F92" s="90">
        <f>((D54*0.95)/1000)*((C$29)/12)</f>
        <v>0</v>
      </c>
      <c r="G92" s="90">
        <f>(B92)-C92-D92-E92-F92</f>
        <v>0</v>
      </c>
      <c r="H92" s="90">
        <f>PV($C$22/12,$C$27*12,-G92)</f>
        <v>0</v>
      </c>
      <c r="I92" s="94"/>
      <c r="J92" s="94"/>
      <c r="Q92" s="13" t="s">
        <v>24</v>
      </c>
    </row>
    <row r="93" spans="1:18" ht="18" x14ac:dyDescent="0.25">
      <c r="A93" s="14"/>
      <c r="B93" s="90"/>
      <c r="C93" s="90"/>
      <c r="D93" s="90"/>
      <c r="E93" s="90"/>
      <c r="F93" s="90"/>
      <c r="G93" s="90"/>
      <c r="H93" s="90"/>
      <c r="I93" s="94"/>
      <c r="J93" s="94"/>
      <c r="L93" s="65"/>
    </row>
    <row r="94" spans="1:18" ht="18" x14ac:dyDescent="0.25">
      <c r="A94" s="59" t="s">
        <v>25</v>
      </c>
      <c r="B94" s="90">
        <f>(0.28)*((($C$131)+($D$131))/2)/12</f>
        <v>0</v>
      </c>
      <c r="C94" s="90">
        <f>IF(B94=0,0,($C$23))</f>
        <v>0</v>
      </c>
      <c r="D94" s="90">
        <f>IF(B94=0,0,($C$26))</f>
        <v>0</v>
      </c>
      <c r="E94" s="90">
        <f>(((D56)*(C$25))/100)*((C$24)/12)</f>
        <v>0</v>
      </c>
      <c r="F94" s="90">
        <f>((D56*0.95)/1000)*((C$29)/12)</f>
        <v>0</v>
      </c>
      <c r="G94" s="90">
        <f>(B94)-C94-D94-E94-F94</f>
        <v>0</v>
      </c>
      <c r="H94" s="90">
        <f>PV($C$22/12,$C$27*12,-G94)</f>
        <v>0</v>
      </c>
      <c r="I94" s="94"/>
      <c r="J94" s="94"/>
      <c r="Q94" s="13" t="s">
        <v>24</v>
      </c>
      <c r="R94" s="95"/>
    </row>
    <row r="95" spans="1:18" ht="18" x14ac:dyDescent="0.25">
      <c r="A95" s="59" t="s">
        <v>28</v>
      </c>
      <c r="B95" s="90">
        <f>(0.28)*((($C$132)+($D$132))/2)/12</f>
        <v>0</v>
      </c>
      <c r="C95" s="90">
        <f>IF(B95=0,0,($C$23))</f>
        <v>0</v>
      </c>
      <c r="D95" s="90">
        <f>IF(B95=0,0,($C$26))</f>
        <v>0</v>
      </c>
      <c r="E95" s="90">
        <f>(((D57)*(C$25))/100)*((C$24)/12)</f>
        <v>0</v>
      </c>
      <c r="F95" s="90">
        <f>((D57*0.95)/1000)*((C$29)/12)</f>
        <v>0</v>
      </c>
      <c r="G95" s="90">
        <f>(B95)-C95-D95-E95-F95</f>
        <v>0</v>
      </c>
      <c r="H95" s="90">
        <f>PV($C$22/12,$C$27*12,-G95)</f>
        <v>0</v>
      </c>
      <c r="I95" s="94"/>
      <c r="J95" s="94"/>
      <c r="Q95" s="13" t="s">
        <v>24</v>
      </c>
    </row>
    <row r="96" spans="1:18" ht="18" x14ac:dyDescent="0.25">
      <c r="A96" s="59" t="s">
        <v>58</v>
      </c>
      <c r="B96" s="90">
        <f>(0.28)*((($C$133)+($D$133))/2)/12</f>
        <v>0</v>
      </c>
      <c r="C96" s="90">
        <f>IF(B96=0,0,($C$23))</f>
        <v>0</v>
      </c>
      <c r="D96" s="90">
        <f>IF(B96=0,0,($C$26))</f>
        <v>0</v>
      </c>
      <c r="E96" s="90">
        <f>(((D58)*(C$25))/100)*((C$24)/12)</f>
        <v>0</v>
      </c>
      <c r="F96" s="90">
        <f>((D58*0.95)/1000)*((C$29)/12)</f>
        <v>0</v>
      </c>
      <c r="G96" s="90">
        <f>(B96)-C96-D96-E96-F96</f>
        <v>0</v>
      </c>
      <c r="H96" s="90">
        <f>PV($C$22/12,$C$27*12,-G96)</f>
        <v>0</v>
      </c>
      <c r="I96" s="94"/>
      <c r="J96" s="94"/>
    </row>
    <row r="97" spans="1:18" ht="18" x14ac:dyDescent="0.25">
      <c r="A97" s="14"/>
      <c r="B97" s="94"/>
      <c r="C97" s="94"/>
      <c r="D97" s="94"/>
      <c r="E97" s="94"/>
      <c r="F97" s="94"/>
      <c r="G97" s="94"/>
      <c r="H97" s="94"/>
      <c r="I97" s="94"/>
      <c r="J97" s="94"/>
      <c r="Q97" s="13" t="s">
        <v>24</v>
      </c>
      <c r="R97" s="95"/>
    </row>
    <row r="98" spans="1:18" ht="18" x14ac:dyDescent="0.25">
      <c r="A98" s="14"/>
      <c r="B98" s="94"/>
      <c r="C98" s="94"/>
      <c r="D98" s="94"/>
      <c r="E98" s="94"/>
      <c r="F98" s="94"/>
      <c r="G98" s="94"/>
      <c r="H98" s="94"/>
      <c r="I98" s="94"/>
      <c r="J98" s="94"/>
      <c r="Q98" s="13" t="s">
        <v>24</v>
      </c>
    </row>
    <row r="99" spans="1:18" ht="18" x14ac:dyDescent="0.2">
      <c r="A99" s="150" t="s">
        <v>113</v>
      </c>
      <c r="B99" s="150"/>
      <c r="C99" s="150"/>
      <c r="D99" s="150"/>
      <c r="E99" s="150"/>
      <c r="F99" s="150"/>
      <c r="G99" s="150"/>
      <c r="H99" s="150"/>
      <c r="I99" s="93"/>
      <c r="J99" s="93"/>
      <c r="K99" s="93"/>
    </row>
    <row r="100" spans="1:18" ht="18" x14ac:dyDescent="0.25">
      <c r="A100" s="14"/>
      <c r="B100" s="14"/>
      <c r="C100" s="56"/>
      <c r="D100" s="59"/>
      <c r="E100" s="59"/>
      <c r="F100" s="59"/>
      <c r="G100" s="59"/>
      <c r="H100" s="14"/>
      <c r="I100" s="14"/>
      <c r="J100" s="14"/>
      <c r="Q100" s="13" t="s">
        <v>24</v>
      </c>
    </row>
    <row r="101" spans="1:18" ht="18" x14ac:dyDescent="0.25">
      <c r="A101" s="14" t="s">
        <v>11</v>
      </c>
      <c r="B101" s="59" t="s">
        <v>31</v>
      </c>
      <c r="C101" s="59" t="s">
        <v>32</v>
      </c>
      <c r="D101" s="59" t="s">
        <v>43</v>
      </c>
      <c r="E101" s="59" t="s">
        <v>43</v>
      </c>
      <c r="F101" s="59" t="s">
        <v>17</v>
      </c>
      <c r="G101" s="59" t="s">
        <v>42</v>
      </c>
      <c r="H101" s="59" t="s">
        <v>34</v>
      </c>
      <c r="I101" s="59"/>
      <c r="J101" s="59"/>
      <c r="Q101" s="13" t="s">
        <v>24</v>
      </c>
    </row>
    <row r="102" spans="1:18" ht="18" x14ac:dyDescent="0.25">
      <c r="A102" s="14"/>
      <c r="B102" s="14"/>
      <c r="C102" s="59" t="s">
        <v>35</v>
      </c>
      <c r="D102" s="59" t="s">
        <v>44</v>
      </c>
      <c r="E102" s="96" t="s">
        <v>45</v>
      </c>
      <c r="F102" s="14"/>
      <c r="G102" s="59" t="s">
        <v>46</v>
      </c>
      <c r="H102" s="59" t="s">
        <v>33</v>
      </c>
    </row>
    <row r="103" spans="1:18" ht="18" x14ac:dyDescent="0.25">
      <c r="A103" s="14"/>
      <c r="B103" s="94"/>
      <c r="C103" s="94"/>
      <c r="D103" s="94"/>
      <c r="E103" s="94"/>
      <c r="F103" s="94"/>
      <c r="G103" s="94"/>
      <c r="H103" s="94"/>
    </row>
    <row r="104" spans="1:18" ht="18" x14ac:dyDescent="0.25">
      <c r="A104" s="59" t="s">
        <v>22</v>
      </c>
      <c r="B104" s="97">
        <f>(0.28*E$128/12)</f>
        <v>0</v>
      </c>
      <c r="C104" s="90">
        <f>IF(B104=0,0,($C$23))</f>
        <v>0</v>
      </c>
      <c r="D104" s="90">
        <f>IF(B104=0,0,$C$26)</f>
        <v>0</v>
      </c>
      <c r="E104" s="90">
        <f>(((F53)*(C$25))/100)*((C$24)/12)</f>
        <v>0</v>
      </c>
      <c r="F104" s="90">
        <f>((F53*0.95)/1000)*((C$29)/12)</f>
        <v>0</v>
      </c>
      <c r="G104" s="90">
        <f>(B104)-C104-D104-E104-F104</f>
        <v>0</v>
      </c>
      <c r="H104" s="90">
        <f>PV($C$22/12,$C$27*12,-G104)</f>
        <v>0</v>
      </c>
      <c r="I104" s="95"/>
      <c r="Q104" s="13" t="s">
        <v>24</v>
      </c>
    </row>
    <row r="105" spans="1:18" ht="18" x14ac:dyDescent="0.25">
      <c r="A105" s="59" t="s">
        <v>23</v>
      </c>
      <c r="B105" s="97">
        <f>(0.28*$E$129)/12</f>
        <v>0</v>
      </c>
      <c r="C105" s="90">
        <f>IF(B105=0,0,($C$23))</f>
        <v>0</v>
      </c>
      <c r="D105" s="90">
        <f>IF(B105=0,0,$C$26)</f>
        <v>0</v>
      </c>
      <c r="E105" s="90">
        <f>(((F54)*(C$25))/100)*((C$24)/12)</f>
        <v>0</v>
      </c>
      <c r="F105" s="90">
        <f>((F54*0.95)/1000)*((C$29)/12)</f>
        <v>0</v>
      </c>
      <c r="G105" s="90">
        <f>(B105)-C105-D105-E105-F105</f>
        <v>0</v>
      </c>
      <c r="H105" s="90">
        <f>PV($C$22/12,$C$27*12,-G105)</f>
        <v>0</v>
      </c>
      <c r="I105" s="95"/>
      <c r="Q105" s="13" t="s">
        <v>24</v>
      </c>
    </row>
    <row r="106" spans="1:18" ht="18" x14ac:dyDescent="0.25">
      <c r="A106" s="59"/>
      <c r="B106" s="97"/>
      <c r="C106" s="90"/>
      <c r="D106" s="90"/>
      <c r="E106" s="90"/>
      <c r="F106" s="90"/>
      <c r="G106" s="90"/>
      <c r="H106" s="90"/>
      <c r="I106" s="95"/>
      <c r="Q106" s="13" t="s">
        <v>24</v>
      </c>
      <c r="R106" s="54"/>
    </row>
    <row r="107" spans="1:18" ht="18" x14ac:dyDescent="0.25">
      <c r="A107" s="59" t="s">
        <v>25</v>
      </c>
      <c r="B107" s="97">
        <f>(0.28*$E$131)/12</f>
        <v>0</v>
      </c>
      <c r="C107" s="90">
        <f>IF(B107=0,0,($C$23))</f>
        <v>0</v>
      </c>
      <c r="D107" s="90">
        <f>IF(B107=0,0,$C$26)</f>
        <v>0</v>
      </c>
      <c r="E107" s="90">
        <f>(((F56)*(C$25))/100)*((C$24)/12)</f>
        <v>0</v>
      </c>
      <c r="F107" s="90">
        <f>((F56*0.95)/1000)*((C$29)/12)</f>
        <v>0</v>
      </c>
      <c r="G107" s="90">
        <f>(B107)-C107-D107-E107-F107</f>
        <v>0</v>
      </c>
      <c r="H107" s="90">
        <f>PV($C$22/12,$C$27*12,-G107)</f>
        <v>0</v>
      </c>
      <c r="I107" s="95"/>
    </row>
    <row r="108" spans="1:18" ht="18" x14ac:dyDescent="0.25">
      <c r="A108" s="59" t="s">
        <v>28</v>
      </c>
      <c r="B108" s="97">
        <f>(0.28*$E$132)/12</f>
        <v>0</v>
      </c>
      <c r="C108" s="90">
        <f>IF(B108=0,0,($C$23))</f>
        <v>0</v>
      </c>
      <c r="D108" s="90">
        <f>IF(B108=0,0,$C$26)</f>
        <v>0</v>
      </c>
      <c r="E108" s="90">
        <f>(((F57)*(C$25))/100)*((C$24)/12)</f>
        <v>0</v>
      </c>
      <c r="F108" s="90">
        <f>((F57*0.95)/1000)*((C$29)/12)</f>
        <v>0</v>
      </c>
      <c r="G108" s="90">
        <f>(B108)-C108-D108-E108-F108</f>
        <v>0</v>
      </c>
      <c r="H108" s="90">
        <f>PV($C$22/12,$C$27*12,-G108)</f>
        <v>0</v>
      </c>
      <c r="I108" s="95"/>
    </row>
    <row r="109" spans="1:18" ht="18" x14ac:dyDescent="0.25">
      <c r="A109" s="59" t="s">
        <v>58</v>
      </c>
      <c r="B109" s="97">
        <f>(0.28*$E$133)/12</f>
        <v>0</v>
      </c>
      <c r="C109" s="90">
        <f>IF(B109=0,0,($C$23))</f>
        <v>0</v>
      </c>
      <c r="D109" s="90">
        <f>IF(B109=0,0,$C$26)</f>
        <v>0</v>
      </c>
      <c r="E109" s="90">
        <f>(((F58)*(C$25))/100)*((C$24)/12)</f>
        <v>0</v>
      </c>
      <c r="F109" s="90">
        <f>((F58*0.95)/1000)*((C$29)/12)</f>
        <v>0</v>
      </c>
      <c r="G109" s="90">
        <f>(B109)-C109-D109-E109-F109</f>
        <v>0</v>
      </c>
      <c r="H109" s="90">
        <f>PV($C$22/12,$C$27*12,-G109)</f>
        <v>0</v>
      </c>
      <c r="I109" s="95"/>
    </row>
    <row r="110" spans="1:18" x14ac:dyDescent="0.2">
      <c r="A110" s="95"/>
      <c r="B110" s="95"/>
      <c r="C110" s="98"/>
      <c r="D110" s="98"/>
      <c r="E110" s="98"/>
      <c r="F110" s="98"/>
      <c r="G110" s="98"/>
      <c r="H110" s="98"/>
      <c r="I110" s="95"/>
    </row>
    <row r="111" spans="1:18" x14ac:dyDescent="0.2">
      <c r="A111" s="95"/>
      <c r="B111" s="95"/>
      <c r="C111" s="95"/>
      <c r="D111" s="95"/>
      <c r="E111" s="95"/>
      <c r="F111" s="95"/>
      <c r="G111" s="95"/>
      <c r="H111" s="95"/>
      <c r="I111" s="95"/>
    </row>
    <row r="112" spans="1:18" ht="18" x14ac:dyDescent="0.25">
      <c r="A112" s="95"/>
      <c r="B112" s="94"/>
      <c r="C112" s="95"/>
      <c r="D112" s="95"/>
      <c r="E112" s="95"/>
      <c r="F112" s="95"/>
      <c r="G112" s="95"/>
      <c r="H112" s="95"/>
      <c r="I112" s="95"/>
      <c r="J112" s="94"/>
    </row>
    <row r="113" spans="1:10" ht="20.25" x14ac:dyDescent="0.3">
      <c r="A113" s="149" t="s">
        <v>26</v>
      </c>
      <c r="B113" s="149"/>
      <c r="C113" s="149"/>
      <c r="D113" s="149"/>
      <c r="E113" s="149"/>
      <c r="F113" s="149"/>
      <c r="G113" s="149"/>
      <c r="H113" s="149"/>
      <c r="I113" s="95"/>
      <c r="J113" s="94"/>
    </row>
    <row r="114" spans="1:10" ht="18" x14ac:dyDescent="0.25">
      <c r="A114" s="147" t="str">
        <f>C15</f>
        <v>2014 COAH Regional Income Limits</v>
      </c>
      <c r="B114" s="148"/>
      <c r="C114" s="148"/>
      <c r="D114" s="148"/>
      <c r="E114" s="148"/>
      <c r="F114" s="148"/>
      <c r="G114" s="148"/>
      <c r="H114" s="148"/>
      <c r="I114" s="95"/>
      <c r="J114" s="94"/>
    </row>
    <row r="115" spans="1:10" ht="18" x14ac:dyDescent="0.25">
      <c r="A115" s="95"/>
      <c r="B115" s="95"/>
      <c r="C115" s="95"/>
      <c r="D115" s="95"/>
      <c r="E115" s="95"/>
      <c r="F115" s="95"/>
      <c r="G115" s="95"/>
      <c r="H115" s="95"/>
      <c r="I115" s="95"/>
      <c r="J115" s="94"/>
    </row>
    <row r="116" spans="1:10" ht="18" x14ac:dyDescent="0.25">
      <c r="B116" s="49" t="s">
        <v>38</v>
      </c>
      <c r="C116" s="88" t="s">
        <v>27</v>
      </c>
      <c r="D116" s="88" t="s">
        <v>12</v>
      </c>
      <c r="E116" s="88" t="s">
        <v>13</v>
      </c>
      <c r="F116" s="88" t="s">
        <v>14</v>
      </c>
      <c r="G116" s="88"/>
      <c r="H116" s="88"/>
      <c r="I116" s="95"/>
    </row>
    <row r="117" spans="1:10" ht="18" x14ac:dyDescent="0.25">
      <c r="A117" s="14"/>
      <c r="B117" s="49" t="s">
        <v>39</v>
      </c>
      <c r="C117" s="94" t="b">
        <f>IF($C$17=1,'Income Limits'!C7,IF($C$17=2,'Income Limits'!C8,IF($C$17=3,'Income Limits'!C9,IF($C$17=4,'Income Limits'!C10,IF($C$17=5,'Income Limits'!C11,IF($C$17=6,'Income Limits'!C12))))))</f>
        <v>0</v>
      </c>
      <c r="D117" s="94" t="b">
        <f>IF($C$17=1,'Income Limits'!D7,IF($C$17=2,'Income Limits'!D8,IF($C$17=3,'Income Limits'!D9,IF($C$17=4,'Income Limits'!D10,IF($C$17=5,'Income Limits'!D11,IF($C$17=6,'Income Limits'!D12))))))</f>
        <v>0</v>
      </c>
      <c r="E117" s="94" t="b">
        <f>IF($C$17=1,'Income Limits'!E7,IF($C$17=2,'Income Limits'!E8,IF($C$17=3,'Income Limits'!E9,IF($C$17=4,'Income Limits'!E10,IF($C$17=5,'Income Limits'!E11,IF($C$17=6,'Income Limits'!E12))))))</f>
        <v>0</v>
      </c>
      <c r="F117" s="94" t="b">
        <f>IF($C$17=1,'Income Limits'!F7,IF($C$17=2,'Income Limits'!F8,IF($C$17=3,'Income Limits'!F9,IF($C$17=4,'Income Limits'!F10,IF($C$17=5,'Income Limits'!F11,IF($C$17=6,'Income Limits'!F12))))))</f>
        <v>0</v>
      </c>
      <c r="G117" s="94"/>
      <c r="H117" s="94"/>
      <c r="I117" s="95"/>
    </row>
    <row r="118" spans="1:10" ht="18" x14ac:dyDescent="0.25">
      <c r="A118" s="59"/>
      <c r="B118" s="88"/>
      <c r="C118" s="59"/>
      <c r="D118" s="94"/>
      <c r="E118" s="94"/>
      <c r="F118" s="94"/>
      <c r="G118" s="94"/>
      <c r="H118" s="94"/>
      <c r="I118" s="95"/>
    </row>
    <row r="119" spans="1:10" ht="18" x14ac:dyDescent="0.25">
      <c r="A119" s="88" t="s">
        <v>11</v>
      </c>
      <c r="B119" s="88" t="s">
        <v>37</v>
      </c>
      <c r="C119" s="59"/>
      <c r="D119" s="94"/>
      <c r="E119" s="94"/>
      <c r="F119" s="94"/>
      <c r="G119" s="94"/>
      <c r="H119" s="94"/>
      <c r="I119" s="95"/>
    </row>
    <row r="120" spans="1:10" ht="18" x14ac:dyDescent="0.25">
      <c r="A120" s="88"/>
      <c r="B120" s="88"/>
      <c r="C120" s="59"/>
      <c r="D120" s="94"/>
      <c r="E120" s="94"/>
      <c r="F120" s="94"/>
      <c r="G120" s="94"/>
      <c r="H120" s="94"/>
      <c r="I120" s="95"/>
    </row>
    <row r="121" spans="1:10" ht="18" x14ac:dyDescent="0.25">
      <c r="A121" s="88" t="s">
        <v>16</v>
      </c>
      <c r="B121" s="99">
        <v>0.8</v>
      </c>
      <c r="C121" s="94">
        <f t="shared" ref="C121:F123" si="0">$B121*C$117</f>
        <v>0</v>
      </c>
      <c r="D121" s="94">
        <f t="shared" si="0"/>
        <v>0</v>
      </c>
      <c r="E121" s="94">
        <f t="shared" si="0"/>
        <v>0</v>
      </c>
      <c r="F121" s="94">
        <f t="shared" si="0"/>
        <v>0</v>
      </c>
      <c r="G121" s="94"/>
      <c r="H121" s="94"/>
      <c r="I121" s="95"/>
    </row>
    <row r="122" spans="1:10" ht="18" x14ac:dyDescent="0.25">
      <c r="A122" s="88" t="s">
        <v>19</v>
      </c>
      <c r="B122" s="99">
        <v>0.5</v>
      </c>
      <c r="C122" s="94">
        <f t="shared" si="0"/>
        <v>0</v>
      </c>
      <c r="D122" s="94">
        <f t="shared" si="0"/>
        <v>0</v>
      </c>
      <c r="E122" s="94">
        <f t="shared" si="0"/>
        <v>0</v>
      </c>
      <c r="F122" s="94">
        <f t="shared" si="0"/>
        <v>0</v>
      </c>
      <c r="G122" s="94"/>
      <c r="H122" s="94"/>
      <c r="I122" s="95"/>
    </row>
    <row r="123" spans="1:10" ht="18" x14ac:dyDescent="0.25">
      <c r="A123" s="88" t="s">
        <v>70</v>
      </c>
      <c r="B123" s="99">
        <v>0.3</v>
      </c>
      <c r="C123" s="94">
        <f t="shared" si="0"/>
        <v>0</v>
      </c>
      <c r="D123" s="94">
        <f t="shared" si="0"/>
        <v>0</v>
      </c>
      <c r="E123" s="94">
        <f t="shared" si="0"/>
        <v>0</v>
      </c>
      <c r="F123" s="94">
        <f t="shared" si="0"/>
        <v>0</v>
      </c>
      <c r="G123" s="94"/>
      <c r="H123" s="94"/>
      <c r="I123" s="95"/>
    </row>
    <row r="124" spans="1:10" ht="18" x14ac:dyDescent="0.25">
      <c r="A124" s="95"/>
      <c r="B124" s="59"/>
      <c r="C124" s="59"/>
      <c r="D124" s="59"/>
      <c r="E124" s="59"/>
      <c r="F124" s="59"/>
      <c r="G124" s="59"/>
      <c r="H124" s="59"/>
      <c r="I124" s="95"/>
    </row>
    <row r="125" spans="1:10" ht="48" customHeight="1" x14ac:dyDescent="0.2">
      <c r="A125" s="138" t="s">
        <v>114</v>
      </c>
      <c r="B125" s="138"/>
      <c r="C125" s="138"/>
      <c r="D125" s="138"/>
      <c r="E125" s="138"/>
      <c r="F125" s="138"/>
      <c r="G125" s="138"/>
      <c r="H125" s="138"/>
      <c r="I125" s="95"/>
    </row>
    <row r="126" spans="1:10" hidden="1" x14ac:dyDescent="0.2">
      <c r="A126" s="95"/>
      <c r="B126" s="95"/>
      <c r="C126" s="95"/>
      <c r="D126" s="95"/>
      <c r="E126" s="95"/>
      <c r="F126" s="95"/>
      <c r="G126" s="95"/>
      <c r="H126" s="95"/>
      <c r="I126" s="95"/>
    </row>
    <row r="127" spans="1:10" ht="16.5" hidden="1" customHeight="1" x14ac:dyDescent="0.2">
      <c r="A127" s="95"/>
      <c r="B127" s="95"/>
      <c r="C127" s="95"/>
      <c r="D127" s="95"/>
      <c r="E127" s="95"/>
      <c r="F127" s="95"/>
      <c r="G127" s="95"/>
      <c r="H127" s="95"/>
      <c r="I127" s="95"/>
    </row>
    <row r="128" spans="1:10" ht="18" hidden="1" x14ac:dyDescent="0.25">
      <c r="A128" s="95" t="s">
        <v>22</v>
      </c>
      <c r="B128" s="100">
        <f>H36</f>
        <v>0</v>
      </c>
      <c r="C128" s="94">
        <f t="shared" ref="C128:F129" si="1">$B128*C$117</f>
        <v>0</v>
      </c>
      <c r="D128" s="94">
        <f t="shared" si="1"/>
        <v>0</v>
      </c>
      <c r="E128" s="94">
        <f t="shared" si="1"/>
        <v>0</v>
      </c>
      <c r="F128" s="94">
        <f t="shared" si="1"/>
        <v>0</v>
      </c>
      <c r="G128" s="94"/>
      <c r="H128" s="94"/>
      <c r="I128" s="95"/>
    </row>
    <row r="129" spans="1:11" ht="18" hidden="1" x14ac:dyDescent="0.25">
      <c r="A129" s="95" t="s">
        <v>23</v>
      </c>
      <c r="B129" s="100">
        <f>H37</f>
        <v>0</v>
      </c>
      <c r="C129" s="94">
        <f t="shared" si="1"/>
        <v>0</v>
      </c>
      <c r="D129" s="94">
        <f t="shared" si="1"/>
        <v>0</v>
      </c>
      <c r="E129" s="94">
        <f t="shared" si="1"/>
        <v>0</v>
      </c>
      <c r="F129" s="94">
        <f t="shared" si="1"/>
        <v>0</v>
      </c>
      <c r="G129" s="94"/>
      <c r="H129" s="94"/>
      <c r="I129" s="95"/>
    </row>
    <row r="130" spans="1:11" ht="18" hidden="1" x14ac:dyDescent="0.25">
      <c r="A130" s="95"/>
      <c r="B130" s="100"/>
      <c r="C130" s="94"/>
      <c r="D130" s="94"/>
      <c r="E130" s="94"/>
      <c r="F130" s="94"/>
      <c r="G130" s="94"/>
      <c r="H130" s="94"/>
      <c r="I130" s="95"/>
    </row>
    <row r="131" spans="1:11" ht="18" hidden="1" x14ac:dyDescent="0.25">
      <c r="A131" s="95" t="s">
        <v>25</v>
      </c>
      <c r="B131" s="100">
        <f>H39</f>
        <v>0</v>
      </c>
      <c r="C131" s="94">
        <f t="shared" ref="C131:F133" si="2">$B131*C$117</f>
        <v>0</v>
      </c>
      <c r="D131" s="94">
        <f t="shared" si="2"/>
        <v>0</v>
      </c>
      <c r="E131" s="94">
        <f t="shared" si="2"/>
        <v>0</v>
      </c>
      <c r="F131" s="94">
        <f t="shared" si="2"/>
        <v>0</v>
      </c>
      <c r="G131" s="94"/>
      <c r="H131" s="94"/>
      <c r="I131" s="95"/>
    </row>
    <row r="132" spans="1:11" ht="18" hidden="1" x14ac:dyDescent="0.25">
      <c r="A132" s="95" t="s">
        <v>28</v>
      </c>
      <c r="B132" s="100">
        <f>H40</f>
        <v>0</v>
      </c>
      <c r="C132" s="94">
        <f t="shared" si="2"/>
        <v>0</v>
      </c>
      <c r="D132" s="94">
        <f t="shared" si="2"/>
        <v>0</v>
      </c>
      <c r="E132" s="94">
        <f t="shared" si="2"/>
        <v>0</v>
      </c>
      <c r="F132" s="94">
        <f t="shared" si="2"/>
        <v>0</v>
      </c>
      <c r="G132" s="94"/>
      <c r="H132" s="94"/>
      <c r="I132" s="95"/>
    </row>
    <row r="133" spans="1:11" ht="18" hidden="1" x14ac:dyDescent="0.25">
      <c r="A133" s="95" t="s">
        <v>58</v>
      </c>
      <c r="B133" s="100">
        <f>H41</f>
        <v>0</v>
      </c>
      <c r="C133" s="94">
        <f t="shared" si="2"/>
        <v>0</v>
      </c>
      <c r="D133" s="94">
        <f t="shared" si="2"/>
        <v>0</v>
      </c>
      <c r="E133" s="94">
        <f t="shared" si="2"/>
        <v>0</v>
      </c>
      <c r="F133" s="94">
        <f t="shared" si="2"/>
        <v>0</v>
      </c>
      <c r="G133" s="94"/>
      <c r="H133" s="94"/>
      <c r="I133" s="95"/>
    </row>
    <row r="134" spans="1:11" hidden="1" x14ac:dyDescent="0.2">
      <c r="A134" s="95"/>
      <c r="B134" s="95"/>
      <c r="C134" s="95"/>
      <c r="D134" s="95"/>
      <c r="E134" s="95"/>
      <c r="F134" s="95"/>
      <c r="G134" s="95"/>
      <c r="H134" s="95"/>
      <c r="I134" s="95"/>
    </row>
    <row r="135" spans="1:11" hidden="1" x14ac:dyDescent="0.2">
      <c r="A135" s="95"/>
      <c r="B135" s="95"/>
      <c r="C135" s="95"/>
      <c r="D135" s="95"/>
      <c r="E135" s="95"/>
      <c r="F135" s="95"/>
      <c r="G135" s="95"/>
      <c r="H135" s="95"/>
      <c r="I135" s="95"/>
    </row>
    <row r="136" spans="1:11" hidden="1" x14ac:dyDescent="0.2">
      <c r="A136" s="95"/>
      <c r="B136" s="95"/>
      <c r="C136" s="95"/>
      <c r="D136" s="95"/>
      <c r="E136" s="95"/>
      <c r="F136" s="95"/>
      <c r="G136" s="95"/>
      <c r="H136" s="95"/>
      <c r="I136" s="95"/>
    </row>
    <row r="137" spans="1:11" x14ac:dyDescent="0.2">
      <c r="A137" s="95"/>
      <c r="B137" s="95"/>
      <c r="C137" s="95"/>
      <c r="D137" s="95"/>
      <c r="E137" s="95"/>
      <c r="F137" s="95"/>
      <c r="G137" s="95"/>
      <c r="H137" s="95"/>
      <c r="I137" s="95"/>
    </row>
    <row r="138" spans="1:11" ht="93" customHeight="1" x14ac:dyDescent="0.2">
      <c r="A138" s="173" t="s">
        <v>121</v>
      </c>
      <c r="B138" s="174"/>
      <c r="C138" s="174"/>
      <c r="D138" s="174"/>
      <c r="E138" s="174"/>
      <c r="F138" s="174"/>
      <c r="G138" s="174"/>
      <c r="H138" s="175"/>
      <c r="I138" s="95"/>
    </row>
    <row r="139" spans="1:11" x14ac:dyDescent="0.2">
      <c r="A139" s="95"/>
      <c r="B139" s="95"/>
      <c r="C139" s="95"/>
      <c r="D139" s="95"/>
      <c r="E139" s="95"/>
      <c r="F139" s="95"/>
      <c r="G139" s="95"/>
      <c r="H139" s="95"/>
      <c r="I139" s="95"/>
      <c r="J139" s="95"/>
      <c r="K139" s="95"/>
    </row>
    <row r="140" spans="1:11" x14ac:dyDescent="0.2">
      <c r="A140" s="95"/>
      <c r="B140" s="95"/>
      <c r="C140" s="95"/>
      <c r="D140" s="95"/>
      <c r="E140" s="95"/>
      <c r="F140" s="95"/>
      <c r="G140" s="95"/>
      <c r="H140" s="95"/>
      <c r="I140" s="95"/>
      <c r="K140" s="95"/>
    </row>
    <row r="141" spans="1:11" ht="18" x14ac:dyDescent="0.25">
      <c r="A141" s="95"/>
      <c r="B141" s="95"/>
      <c r="C141" s="95"/>
      <c r="D141" s="95"/>
      <c r="E141" s="95"/>
      <c r="F141" s="95"/>
      <c r="G141" s="95"/>
      <c r="H141" s="95"/>
      <c r="I141" s="95"/>
      <c r="K141" s="14"/>
    </row>
    <row r="142" spans="1:11" ht="18" x14ac:dyDescent="0.25">
      <c r="A142" s="95"/>
      <c r="B142" s="95"/>
      <c r="C142" s="95"/>
      <c r="D142" s="95"/>
      <c r="E142" s="95"/>
      <c r="F142" s="95"/>
      <c r="G142" s="95"/>
      <c r="H142" s="95"/>
      <c r="I142" s="95"/>
      <c r="J142" s="14"/>
      <c r="K142" s="14"/>
    </row>
    <row r="143" spans="1:11" ht="18" x14ac:dyDescent="0.25">
      <c r="A143" s="95"/>
      <c r="B143" s="95"/>
      <c r="C143" s="95"/>
      <c r="D143" s="95"/>
      <c r="E143" s="95"/>
      <c r="F143" s="95"/>
      <c r="G143" s="95"/>
      <c r="H143" s="95"/>
      <c r="I143" s="95"/>
      <c r="J143" s="59"/>
    </row>
    <row r="144" spans="1:11" ht="18" x14ac:dyDescent="0.25">
      <c r="I144" s="101"/>
      <c r="J144" s="101"/>
    </row>
    <row r="145" spans="9:11" ht="18" x14ac:dyDescent="0.25">
      <c r="I145" s="14"/>
      <c r="J145" s="14"/>
    </row>
    <row r="146" spans="9:11" ht="18" x14ac:dyDescent="0.25">
      <c r="I146" s="14"/>
      <c r="J146" s="14"/>
    </row>
    <row r="147" spans="9:11" ht="18" x14ac:dyDescent="0.25">
      <c r="I147" s="14"/>
      <c r="J147" s="14"/>
    </row>
    <row r="148" spans="9:11" ht="18" x14ac:dyDescent="0.25">
      <c r="I148" s="94"/>
      <c r="J148" s="94"/>
    </row>
    <row r="149" spans="9:11" ht="18" x14ac:dyDescent="0.25">
      <c r="I149" s="94"/>
      <c r="J149" s="94"/>
    </row>
    <row r="150" spans="9:11" ht="18" x14ac:dyDescent="0.25">
      <c r="I150" s="94"/>
      <c r="J150" s="94"/>
    </row>
    <row r="151" spans="9:11" ht="18" x14ac:dyDescent="0.25">
      <c r="I151" s="94"/>
      <c r="J151" s="94"/>
    </row>
    <row r="152" spans="9:11" ht="18" x14ac:dyDescent="0.25">
      <c r="I152" s="94"/>
      <c r="J152" s="94"/>
    </row>
    <row r="153" spans="9:11" ht="18" x14ac:dyDescent="0.25">
      <c r="I153" s="94"/>
      <c r="J153" s="94"/>
    </row>
    <row r="154" spans="9:11" ht="18" x14ac:dyDescent="0.25">
      <c r="I154" s="94"/>
      <c r="J154" s="94"/>
    </row>
    <row r="155" spans="9:11" ht="18" x14ac:dyDescent="0.25">
      <c r="I155" s="94"/>
      <c r="J155" s="94"/>
    </row>
    <row r="156" spans="9:11" ht="18" x14ac:dyDescent="0.25">
      <c r="I156" s="94"/>
      <c r="J156" s="94"/>
    </row>
    <row r="157" spans="9:11" ht="18" x14ac:dyDescent="0.25">
      <c r="I157" s="94"/>
      <c r="J157" s="94"/>
    </row>
    <row r="158" spans="9:11" ht="18" x14ac:dyDescent="0.25">
      <c r="I158" s="94"/>
      <c r="J158" s="94"/>
      <c r="K158" s="65"/>
    </row>
    <row r="159" spans="9:11" ht="18" x14ac:dyDescent="0.25">
      <c r="I159" s="14"/>
      <c r="J159" s="14"/>
    </row>
    <row r="164" spans="1:11" s="14" customFormat="1" ht="18" x14ac:dyDescent="0.25">
      <c r="A164" s="13"/>
      <c r="B164" s="13"/>
      <c r="C164" s="13"/>
      <c r="D164" s="13"/>
      <c r="E164" s="13"/>
      <c r="F164" s="13"/>
      <c r="G164" s="13"/>
      <c r="H164" s="13"/>
      <c r="I164" s="13"/>
      <c r="J164" s="13"/>
      <c r="K164" s="13"/>
    </row>
    <row r="165" spans="1:11" s="14" customFormat="1" ht="18" x14ac:dyDescent="0.25">
      <c r="A165" s="13"/>
      <c r="B165" s="13"/>
      <c r="C165" s="13"/>
      <c r="D165" s="13"/>
      <c r="E165" s="13"/>
      <c r="F165" s="13"/>
      <c r="G165" s="13"/>
      <c r="H165" s="13"/>
      <c r="I165" s="13"/>
      <c r="J165" s="13"/>
      <c r="K165" s="13"/>
    </row>
    <row r="166" spans="1:11" s="14" customFormat="1" ht="18" x14ac:dyDescent="0.25">
      <c r="A166" s="13"/>
      <c r="B166" s="13"/>
      <c r="C166" s="13"/>
      <c r="D166" s="13"/>
      <c r="E166" s="13"/>
      <c r="F166" s="13"/>
      <c r="G166" s="13"/>
      <c r="H166" s="13"/>
      <c r="I166" s="13"/>
      <c r="J166" s="13"/>
      <c r="K166" s="13"/>
    </row>
    <row r="167" spans="1:11" s="14" customFormat="1" ht="18" x14ac:dyDescent="0.25">
      <c r="A167" s="13"/>
      <c r="B167" s="13"/>
      <c r="C167" s="13"/>
      <c r="D167" s="13"/>
      <c r="E167" s="13"/>
      <c r="F167" s="13"/>
      <c r="G167" s="13"/>
      <c r="H167" s="13"/>
      <c r="I167" s="13"/>
      <c r="J167" s="13"/>
      <c r="K167" s="13"/>
    </row>
    <row r="168" spans="1:11" s="14" customFormat="1" ht="18" x14ac:dyDescent="0.25">
      <c r="A168" s="13"/>
      <c r="B168" s="13"/>
      <c r="C168" s="13"/>
      <c r="D168" s="13"/>
      <c r="E168" s="13"/>
      <c r="F168" s="13"/>
      <c r="G168" s="13"/>
      <c r="H168" s="13"/>
      <c r="I168" s="13"/>
      <c r="J168" s="13"/>
      <c r="K168" s="13"/>
    </row>
    <row r="169" spans="1:11" s="14" customFormat="1" ht="18" x14ac:dyDescent="0.25">
      <c r="A169" s="13"/>
      <c r="B169" s="13"/>
      <c r="C169" s="13"/>
      <c r="D169" s="13"/>
      <c r="E169" s="13"/>
      <c r="F169" s="13"/>
      <c r="G169" s="13"/>
      <c r="H169" s="13"/>
      <c r="I169" s="13"/>
      <c r="J169" s="13"/>
      <c r="K169" s="13"/>
    </row>
    <row r="170" spans="1:11" s="14" customFormat="1" ht="18" x14ac:dyDescent="0.25">
      <c r="A170" s="13"/>
      <c r="B170" s="13"/>
      <c r="C170" s="13"/>
      <c r="D170" s="13"/>
      <c r="E170" s="13"/>
      <c r="F170" s="13"/>
      <c r="G170" s="13"/>
      <c r="H170" s="13"/>
      <c r="I170" s="13"/>
      <c r="J170" s="13"/>
      <c r="K170" s="13"/>
    </row>
    <row r="171" spans="1:11" s="14" customFormat="1" ht="18" x14ac:dyDescent="0.25">
      <c r="A171" s="13"/>
      <c r="B171" s="13"/>
      <c r="C171" s="13"/>
      <c r="D171" s="13"/>
      <c r="E171" s="13"/>
      <c r="F171" s="13"/>
      <c r="G171" s="13"/>
      <c r="H171" s="13"/>
      <c r="I171" s="13"/>
      <c r="J171" s="13"/>
      <c r="K171" s="13"/>
    </row>
    <row r="172" spans="1:11" s="14" customFormat="1" ht="18" x14ac:dyDescent="0.25">
      <c r="A172" s="13"/>
      <c r="B172" s="13"/>
      <c r="C172" s="13"/>
      <c r="D172" s="13"/>
      <c r="E172" s="13"/>
      <c r="F172" s="13"/>
      <c r="G172" s="13"/>
      <c r="H172" s="13"/>
      <c r="I172" s="13"/>
      <c r="J172" s="13"/>
      <c r="K172" s="13"/>
    </row>
    <row r="173" spans="1:11" s="14" customFormat="1" ht="18" x14ac:dyDescent="0.25">
      <c r="A173" s="13"/>
      <c r="B173" s="13"/>
      <c r="C173" s="13"/>
      <c r="D173" s="13"/>
      <c r="E173" s="13"/>
      <c r="F173" s="13"/>
      <c r="G173" s="13"/>
      <c r="H173" s="13"/>
      <c r="I173" s="13"/>
      <c r="J173" s="13"/>
      <c r="K173" s="13"/>
    </row>
    <row r="174" spans="1:11" s="14" customFormat="1" ht="18" x14ac:dyDescent="0.25">
      <c r="A174" s="13"/>
      <c r="B174" s="13"/>
      <c r="C174" s="13"/>
      <c r="D174" s="13"/>
      <c r="E174" s="13"/>
      <c r="F174" s="13"/>
      <c r="G174" s="13"/>
      <c r="H174" s="13"/>
      <c r="I174" s="13"/>
      <c r="J174" s="13"/>
      <c r="K174" s="13"/>
    </row>
    <row r="175" spans="1:11" s="14" customFormat="1" ht="18" x14ac:dyDescent="0.25">
      <c r="A175" s="13"/>
      <c r="B175" s="13"/>
      <c r="C175" s="13"/>
      <c r="D175" s="13"/>
      <c r="E175" s="13"/>
      <c r="F175" s="13"/>
      <c r="G175" s="13"/>
      <c r="H175" s="13"/>
      <c r="I175" s="13"/>
      <c r="J175" s="13"/>
      <c r="K175" s="13"/>
    </row>
    <row r="176" spans="1:11" s="14" customFormat="1" ht="18" x14ac:dyDescent="0.25">
      <c r="A176" s="13"/>
      <c r="B176" s="13"/>
      <c r="C176" s="13"/>
      <c r="D176" s="13"/>
      <c r="E176" s="13"/>
      <c r="F176" s="13"/>
      <c r="G176" s="13"/>
      <c r="H176" s="13"/>
      <c r="I176" s="13"/>
      <c r="J176" s="13"/>
      <c r="K176" s="13"/>
    </row>
    <row r="177" spans="1:19" s="14" customFormat="1" ht="18" x14ac:dyDescent="0.25">
      <c r="A177" s="13"/>
      <c r="B177" s="13"/>
      <c r="C177" s="13"/>
      <c r="D177" s="13"/>
      <c r="E177" s="13"/>
      <c r="F177" s="13"/>
      <c r="G177" s="13"/>
      <c r="H177" s="13"/>
      <c r="I177" s="13"/>
      <c r="J177" s="13"/>
      <c r="K177" s="13"/>
    </row>
    <row r="178" spans="1:19" s="14" customFormat="1" ht="18" x14ac:dyDescent="0.25">
      <c r="A178" s="13"/>
      <c r="B178" s="13"/>
      <c r="C178" s="13"/>
      <c r="D178" s="13"/>
      <c r="E178" s="13"/>
      <c r="F178" s="13"/>
      <c r="G178" s="13"/>
      <c r="H178" s="13"/>
      <c r="I178" s="13"/>
      <c r="J178" s="13"/>
      <c r="K178" s="13"/>
    </row>
    <row r="179" spans="1:19" s="14" customFormat="1" ht="18" x14ac:dyDescent="0.25">
      <c r="A179" s="13"/>
      <c r="B179" s="13"/>
      <c r="C179" s="13"/>
      <c r="D179" s="13"/>
      <c r="E179" s="13"/>
      <c r="F179" s="13"/>
      <c r="G179" s="13"/>
      <c r="H179" s="13"/>
      <c r="I179" s="13"/>
      <c r="J179" s="13"/>
      <c r="K179" s="13"/>
    </row>
    <row r="180" spans="1:19" s="14" customFormat="1" ht="18" x14ac:dyDescent="0.25">
      <c r="A180" s="13"/>
      <c r="B180" s="13"/>
      <c r="C180" s="13"/>
      <c r="D180" s="13"/>
      <c r="E180" s="13"/>
      <c r="F180" s="13"/>
      <c r="G180" s="13"/>
      <c r="H180" s="13"/>
      <c r="I180" s="13"/>
      <c r="J180" s="13"/>
      <c r="K180" s="13"/>
      <c r="R180" s="13"/>
      <c r="S180" s="13"/>
    </row>
  </sheetData>
  <sheetProtection algorithmName="SHA-512" hashValue="3U45TxMCU8KEx4FORAd26cH24VKuWsVmWKAsXPp78PgXdh/pFNMsEBZTRdnzJCb3RHBrGjiIdlj84yT6vnNN9Q==" saltValue="TtHdqYSGnQKTW0rUFUKj7g==" spinCount="100000" sheet="1" selectLockedCells="1"/>
  <mergeCells count="73">
    <mergeCell ref="A138:H138"/>
    <mergeCell ref="E11:F11"/>
    <mergeCell ref="D29:G29"/>
    <mergeCell ref="G17:H17"/>
    <mergeCell ref="C17:D17"/>
    <mergeCell ref="A17:B17"/>
    <mergeCell ref="A15:B15"/>
    <mergeCell ref="A24:B24"/>
    <mergeCell ref="A25:B25"/>
    <mergeCell ref="C18:F18"/>
    <mergeCell ref="D24:F24"/>
    <mergeCell ref="E13:F13"/>
    <mergeCell ref="E17:F17"/>
    <mergeCell ref="C11:D11"/>
    <mergeCell ref="A99:H99"/>
    <mergeCell ref="C47:F47"/>
    <mergeCell ref="A61:J61"/>
    <mergeCell ref="A34:B34"/>
    <mergeCell ref="A1:J1"/>
    <mergeCell ref="A2:J2"/>
    <mergeCell ref="A5:J5"/>
    <mergeCell ref="A6:J6"/>
    <mergeCell ref="A7:J7"/>
    <mergeCell ref="A11:B11"/>
    <mergeCell ref="A13:B13"/>
    <mergeCell ref="A3:J3"/>
    <mergeCell ref="F71:G71"/>
    <mergeCell ref="E32:H32"/>
    <mergeCell ref="A28:B28"/>
    <mergeCell ref="D28:E28"/>
    <mergeCell ref="A125:H125"/>
    <mergeCell ref="B45:H45"/>
    <mergeCell ref="F34:F35"/>
    <mergeCell ref="G34:G35"/>
    <mergeCell ref="H34:H35"/>
    <mergeCell ref="A114:H114"/>
    <mergeCell ref="F65:J65"/>
    <mergeCell ref="E42:H42"/>
    <mergeCell ref="A113:H113"/>
    <mergeCell ref="A83:H83"/>
    <mergeCell ref="A84:H84"/>
    <mergeCell ref="A86:H86"/>
    <mergeCell ref="B74:H74"/>
    <mergeCell ref="A35:B35"/>
    <mergeCell ref="B65:E65"/>
    <mergeCell ref="A38:B38"/>
    <mergeCell ref="A40:B40"/>
    <mergeCell ref="E38:H38"/>
    <mergeCell ref="A36:B36"/>
    <mergeCell ref="A37:B37"/>
    <mergeCell ref="A41:B41"/>
    <mergeCell ref="A46:H46"/>
    <mergeCell ref="B66:E66"/>
    <mergeCell ref="F66:J66"/>
    <mergeCell ref="D43:E43"/>
    <mergeCell ref="B44:H44"/>
    <mergeCell ref="A63:J63"/>
    <mergeCell ref="A8:J8"/>
    <mergeCell ref="B71:C71"/>
    <mergeCell ref="A27:B27"/>
    <mergeCell ref="D27:E27"/>
    <mergeCell ref="A72:J72"/>
    <mergeCell ref="A32:C32"/>
    <mergeCell ref="A29:B29"/>
    <mergeCell ref="A26:B26"/>
    <mergeCell ref="C13:D13"/>
    <mergeCell ref="A20:C20"/>
    <mergeCell ref="A22:B22"/>
    <mergeCell ref="A23:B23"/>
    <mergeCell ref="D25:G25"/>
    <mergeCell ref="C15:E16"/>
    <mergeCell ref="D22:J22"/>
    <mergeCell ref="G13:H13"/>
  </mergeCells>
  <phoneticPr fontId="0" type="noConversion"/>
  <dataValidations xWindow="220" yWindow="412" count="21">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number MUST BE AT LEAST HALF of the total number of affordable units in the development." sqref="C37" xr:uid="{00000000-0002-0000-0000-000000000000}">
      <formula1>C35*0.5</formula1>
    </dataValidation>
    <dataValidation type="whole" operator="equal" allowBlank="1" showInputMessage="1" showErrorMessage="1" errorTitle="Incorrect Number of Units" error="The sum of low units and mod units does not equal the total number of affordable units." prompt="Enter the number of units that will be priced to be affordable to households earning between 50% and 80% of regional median income.  This number may NOT exceed half of the number of affordable units in the development." sqref="C38" xr:uid="{00000000-0002-0000-0000-000001000000}">
      <formula1>C35-C37</formula1>
    </dataValidation>
    <dataValidation type="whole" operator="lessThanOrEqual" allowBlank="1" showInputMessage="1" showErrorMessage="1" errorTitle="Bedroom Distribution Error" error="Too Many One-Bedroom Units." prompt="Enter the number of AFFORDABLE one-bedroom units in the development.  Age-restricted developments are exempt from bedroom distribution requirements and may be all one-bedroom units." sqref="C40" xr:uid="{00000000-0002-0000-0000-000002000000}">
      <formula1>C35</formula1>
    </dataValidation>
    <dataValidation type="whole" operator="lessThanOrEqual" allowBlank="1" showInputMessage="1" showErrorMessage="1" errorTitle="Bedroom Distribution Error" error="Too Many Two-Bedroom Units." prompt="Enter the number of AFFORDABLE two-bedroom units in the development.  Age-restricted developments are exempt from bedroom distribution requirements and may be any combination of one and two-bedroom units." sqref="C41" xr:uid="{00000000-0002-0000-0000-000003000000}">
      <formula1>C35</formula1>
    </dataValidation>
    <dataValidation operator="lessThanOrEqual" allowBlank="1" errorTitle="Invalid Bedroom Distribution" error="You have entered an excessive number of one-bedroom units." sqref="B70 F70" xr:uid="{00000000-0002-0000-0000-000004000000}"/>
    <dataValidation type="whole" errorStyle="warning" operator="greaterThanOrEqual" showInputMessage="1" showErrorMessage="1" errorTitle="Bedroom distribution error" error="A minimum of 20% of the affordable units must have three or more bedrooms." sqref="C42" xr:uid="{00000000-0002-0000-0000-000005000000}">
      <formula1>IF(#REF!="",C35*0.2,(C35*0.2)-#REF!)</formula1>
    </dataValidation>
    <dataValidation operator="greaterThanOrEqual" showInputMessage="1" showErrorMessage="1" errorTitle="Insufficeint Units at 35%" error="A minimum of 10% of the affordable units must be priced to be available to families earning 35% or less of median income." sqref="F36" xr:uid="{00000000-0002-0000-0000-000006000000}"/>
    <dataValidation type="decimal" operator="lessThanOrEqual" allowBlank="1" showInputMessage="1" showErrorMessage="1" errorTitle="Range of Affordability Error" error="Units may not be priced higher than 70% of median income." sqref="H41" xr:uid="{00000000-0002-0000-0000-000007000000}">
      <formula1>0.7</formula1>
    </dataValidation>
    <dataValidation errorStyle="warning" operator="lessThanOrEqual" allowBlank="1" showInputMessage="1" showErrorMessage="1" errorTitle="Range of Affordability Error" error="Average affordability of all units may not exceed 55% of Regional Median Income." sqref="H43" xr:uid="{00000000-0002-0000-0000-000008000000}"/>
    <dataValidation type="decimal" operator="lessThanOrEqual" allowBlank="1" showInputMessage="1" showErrorMessage="1" errorTitle="Pricing Error" error="Low-income units may not be priced to exceed 50% of the regional median income." sqref="H36" xr:uid="{00000000-0002-0000-0000-000009000000}">
      <formula1>0.5</formula1>
    </dataValidation>
    <dataValidation type="decimal" operator="lessThanOrEqual" allowBlank="1" showInputMessage="1" showErrorMessage="1" errorTitle="Pricing Error" error="Low-income units may not be priced to exceed 50% of regional median income." sqref="H37" xr:uid="{00000000-0002-0000-0000-00000A000000}">
      <formula1>0.5</formula1>
    </dataValidation>
    <dataValidation type="decimal" operator="lessThanOrEqual" allowBlank="1" showInputMessage="1" showErrorMessage="1" errorTitle="Pricing Error" error="Moderate-income units may not be priced to exceed 70% of regional median income." sqref="H39:H40" xr:uid="{00000000-0002-0000-0000-00000B000000}">
      <formula1>0.7</formula1>
    </dataValidation>
    <dataValidation type="whole" showInputMessage="1" showErrorMessage="1" errorTitle="COAH region" error="COAH uses six statewide regions.  Number entered must be between 1 and 6." prompt="Enter COAH Region 1 through 6." sqref="C17:D17" xr:uid="{00000000-0002-0000-0000-00000C000000}">
      <formula1>1</formula1>
      <formula2>6</formula2>
    </dataValidation>
    <dataValidation operator="greaterThan" allowBlank="1" showInputMessage="1" showErrorMessage="1" prompt="Enter the mortgage interest rate as a percentage.  For example, enter 7.25% as 7.25, NOT 0.0725. " sqref="C22" xr:uid="{00000000-0002-0000-0000-00000D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0E000000}"/>
    <dataValidation allowBlank="1" showInputMessage="1" showErrorMessage="1" prompt="Enter the GENERAL PROPERTY TAX RATE for the municipality in which the development is located.  This is the amount per $100 of assessed valuation available from the local tax office or use the link to the left to navigate to the State Division of Taxation." sqref="C24" xr:uid="{00000000-0002-0000-0000-00000F000000}"/>
    <dataValidation allowBlank="1" showInputMessage="1" showErrorMessage="1" prompt="Enter the most recent equalization ratio for the municipality in which the development is located.  This figure is available from the County Board of Taxation or use the link to the left to navigate to the Division of Taxation and use the &quot;average ratio." sqref="C25" xr:uid="{00000000-0002-0000-0000-000010000000}"/>
    <dataValidation allowBlank="1" showInputMessage="1" showErrorMessage="1" prompt="Enter the montly cost of homeowners insurance.  " sqref="C26" xr:uid="{00000000-0002-0000-0000-000011000000}"/>
    <dataValidation allowBlank="1" showInputMessage="1" showErrorMessage="1" prompt="Enter the total number of units in the development.  This includes both market-rate and affordable units." sqref="C34" xr:uid="{00000000-0002-0000-0000-000012000000}"/>
    <dataValidation allowBlank="1" showInputMessage="1" showErrorMessage="1" prompt="Enter the total number of affordable units in the development." sqref="C35" xr:uid="{00000000-0002-0000-0000-000013000000}"/>
    <dataValidation operator="equal" allowBlank="1" showInputMessage="1" showErrorMessage="1" error="." sqref="G68:G69" xr:uid="{00000000-0002-0000-0000-000014000000}"/>
  </dataValidations>
  <hyperlinks>
    <hyperlink ref="A24:B24" r:id="rId1" display="PROPERTY TAX RATE" xr:uid="{00000000-0004-0000-0000-000000000000}"/>
    <hyperlink ref="A25:B25" r:id="rId2" display="EQUALIZATION RATIO" xr:uid="{00000000-0004-0000-0000-000001000000}"/>
    <hyperlink ref="D22:J22" r:id="rId3" display="Click this link to navigate to the Federal Reserve H15 rate and use the last figure in the right column" xr:uid="{440320CA-D990-49EA-A00A-231AC5972DB1}"/>
  </hyperlinks>
  <printOptions horizontalCentered="1" verticalCentered="1"/>
  <pageMargins left="0.5" right="0.5" top="0.5" bottom="0.5" header="0.5" footer="0.5"/>
  <pageSetup scale="59" fitToHeight="0" orientation="portrait" horizontalDpi="300" verticalDpi="300" r:id="rId4"/>
  <headerFooter alignWithMargins="0">
    <oddFooter>&amp;CPage &amp;P</oddFooter>
  </headerFooter>
  <rowBreaks count="2" manualBreakCount="2">
    <brk id="46" max="9" man="1"/>
    <brk id="8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workbookViewId="0">
      <selection activeCell="D4" sqref="D4"/>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172" t="s">
        <v>109</v>
      </c>
      <c r="D1" s="172"/>
      <c r="E1" s="172"/>
      <c r="F1" s="172"/>
      <c r="G1" s="172"/>
      <c r="H1" s="172"/>
      <c r="I1" s="2"/>
      <c r="J1" s="2"/>
    </row>
    <row r="2" spans="1:10" x14ac:dyDescent="0.2">
      <c r="A2" s="1"/>
      <c r="B2" s="1"/>
      <c r="C2" s="4"/>
      <c r="D2" s="172" t="s">
        <v>50</v>
      </c>
      <c r="E2" s="172"/>
      <c r="F2" s="172"/>
      <c r="G2" s="172"/>
      <c r="H2" s="4"/>
      <c r="I2" s="4"/>
      <c r="J2" s="4"/>
    </row>
    <row r="3" spans="1:10" x14ac:dyDescent="0.2">
      <c r="A3" s="1"/>
      <c r="B3" s="1"/>
      <c r="C3" s="4"/>
      <c r="D3" s="172" t="s">
        <v>120</v>
      </c>
      <c r="E3" s="172"/>
      <c r="F3" s="172"/>
      <c r="G3" s="172"/>
      <c r="H3" s="4"/>
      <c r="I3" s="4"/>
      <c r="J3" s="4"/>
    </row>
    <row r="4" spans="1:10" x14ac:dyDescent="0.2">
      <c r="A4" s="1"/>
      <c r="B4" s="1"/>
      <c r="C4" s="4"/>
      <c r="D4" s="4"/>
      <c r="E4" s="4"/>
      <c r="F4" s="4"/>
      <c r="G4" s="4"/>
      <c r="H4" s="4"/>
      <c r="I4" s="4"/>
      <c r="J4" s="4"/>
    </row>
    <row r="5" spans="1:10" x14ac:dyDescent="0.2">
      <c r="A5" s="5"/>
      <c r="B5" s="6" t="s">
        <v>51</v>
      </c>
      <c r="C5" s="7" t="s">
        <v>52</v>
      </c>
      <c r="D5" s="7" t="s">
        <v>53</v>
      </c>
      <c r="E5" s="7" t="s">
        <v>54</v>
      </c>
      <c r="F5" s="7" t="s">
        <v>55</v>
      </c>
      <c r="G5" s="7"/>
      <c r="H5" s="7"/>
      <c r="I5" s="7"/>
      <c r="J5" s="7"/>
    </row>
    <row r="6" spans="1:10" x14ac:dyDescent="0.2">
      <c r="A6" s="5"/>
      <c r="B6" s="8"/>
      <c r="C6" s="4"/>
      <c r="D6" s="4"/>
      <c r="E6" s="4"/>
      <c r="F6" s="4"/>
      <c r="G6" s="4"/>
      <c r="H6" s="4"/>
      <c r="I6" s="4"/>
      <c r="J6" s="4"/>
    </row>
    <row r="7" spans="1:10" x14ac:dyDescent="0.2">
      <c r="A7" s="5">
        <v>1</v>
      </c>
      <c r="B7" s="9" t="s">
        <v>60</v>
      </c>
      <c r="C7" s="10">
        <f t="shared" ref="C7:C12" si="0">F7*0.7</f>
        <v>59095.399999999994</v>
      </c>
      <c r="D7" s="10">
        <f t="shared" ref="D7:D12" si="1">F7*0.8</f>
        <v>67537.600000000006</v>
      </c>
      <c r="E7" s="10">
        <f t="shared" ref="E7:E12" si="2">F7*0.9</f>
        <v>75979.8</v>
      </c>
      <c r="F7" s="11">
        <v>84422</v>
      </c>
      <c r="G7" s="10"/>
      <c r="H7" s="10"/>
      <c r="I7" s="10"/>
      <c r="J7" s="10"/>
    </row>
    <row r="8" spans="1:10" x14ac:dyDescent="0.2">
      <c r="A8" s="5">
        <v>2</v>
      </c>
      <c r="B8" s="9" t="s">
        <v>64</v>
      </c>
      <c r="C8" s="10">
        <f t="shared" si="0"/>
        <v>63429.799999999996</v>
      </c>
      <c r="D8" s="10">
        <f t="shared" si="1"/>
        <v>72491.199999999997</v>
      </c>
      <c r="E8" s="10">
        <f t="shared" si="2"/>
        <v>81552.600000000006</v>
      </c>
      <c r="F8" s="11">
        <v>90614</v>
      </c>
      <c r="G8" s="10"/>
      <c r="H8" s="10"/>
      <c r="I8" s="10"/>
      <c r="J8" s="10"/>
    </row>
    <row r="9" spans="1:10" x14ac:dyDescent="0.2">
      <c r="A9" s="5">
        <v>3</v>
      </c>
      <c r="B9" s="9" t="s">
        <v>61</v>
      </c>
      <c r="C9" s="10">
        <f t="shared" si="0"/>
        <v>73500</v>
      </c>
      <c r="D9" s="10">
        <f t="shared" si="1"/>
        <v>84000</v>
      </c>
      <c r="E9" s="10">
        <f t="shared" si="2"/>
        <v>94500</v>
      </c>
      <c r="F9" s="11">
        <v>105000</v>
      </c>
      <c r="G9" s="10"/>
      <c r="H9" s="10"/>
      <c r="I9" s="10"/>
      <c r="J9" s="10"/>
    </row>
    <row r="10" spans="1:10" x14ac:dyDescent="0.2">
      <c r="A10" s="5">
        <v>4</v>
      </c>
      <c r="B10" s="9" t="s">
        <v>62</v>
      </c>
      <c r="C10" s="10">
        <f t="shared" si="0"/>
        <v>64829.799999999996</v>
      </c>
      <c r="D10" s="10">
        <f t="shared" si="1"/>
        <v>74091.199999999997</v>
      </c>
      <c r="E10" s="10">
        <f t="shared" si="2"/>
        <v>83352.600000000006</v>
      </c>
      <c r="F10" s="11">
        <v>92614</v>
      </c>
      <c r="G10" s="10"/>
      <c r="H10" s="10"/>
      <c r="I10" s="10"/>
      <c r="J10" s="10"/>
    </row>
    <row r="11" spans="1:10" x14ac:dyDescent="0.2">
      <c r="A11" s="5">
        <v>5</v>
      </c>
      <c r="B11" s="9" t="s">
        <v>63</v>
      </c>
      <c r="C11" s="10">
        <f t="shared" si="0"/>
        <v>57050</v>
      </c>
      <c r="D11" s="10">
        <f t="shared" si="1"/>
        <v>65200</v>
      </c>
      <c r="E11" s="10">
        <f t="shared" si="2"/>
        <v>73350</v>
      </c>
      <c r="F11" s="11">
        <v>81500</v>
      </c>
      <c r="G11" s="10"/>
      <c r="H11" s="10"/>
      <c r="I11" s="10"/>
      <c r="J11" s="10"/>
    </row>
    <row r="12" spans="1:10" x14ac:dyDescent="0.2">
      <c r="A12" s="5">
        <v>6</v>
      </c>
      <c r="B12" s="9" t="s">
        <v>68</v>
      </c>
      <c r="C12" s="10">
        <f t="shared" si="0"/>
        <v>51085.125</v>
      </c>
      <c r="D12" s="10">
        <f t="shared" si="1"/>
        <v>58383</v>
      </c>
      <c r="E12" s="10">
        <f t="shared" si="2"/>
        <v>65680.875</v>
      </c>
      <c r="F12" s="11">
        <v>72978.75</v>
      </c>
      <c r="G12" s="10"/>
      <c r="H12" s="10"/>
      <c r="I12" s="10"/>
      <c r="J12" s="10"/>
    </row>
  </sheetData>
  <sheetProtection algorithmName="SHA-512" hashValue="J6LyW/hPWgTWfjsrwEda9dfkUnBwSm/SwTcwqWC3Lwe3cop6L9RsHaWtpEf19WpDtR0ay4u0tobbKpb3DQ4JjQ==" saltValue="xd6JtwXoTGyTmr81jNFJOQ==" spinCount="100000" sheet="1" objects="1" scenarios="1" selectLockedCells="1" selectUnlockedCells="1"/>
  <mergeCells count="3">
    <mergeCell ref="C1:H1"/>
    <mergeCell ref="D2:G2"/>
    <mergeCell ref="D3:G3"/>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AR Sales Calculator</vt:lpstr>
      <vt:lpstr>Income Limits</vt:lpstr>
      <vt:lpstr>FINANCIAL</vt:lpstr>
      <vt:lpstr>PAYDOWN</vt:lpstr>
      <vt:lpstr>'AR Sales Calculator'!Print_Area</vt:lpstr>
      <vt:lpstr>'AR Sales 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2005-11-22T19:57:13Z</cp:lastPrinted>
  <dcterms:created xsi:type="dcterms:W3CDTF">2000-08-07T14:55:48Z</dcterms:created>
  <dcterms:modified xsi:type="dcterms:W3CDTF">2018-01-12T16:20:04Z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-153550630</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